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745" tabRatio="633" activeTab="0"/>
  </bookViews>
  <sheets>
    <sheet name="Skupni izpusti TGP" sheetId="1" r:id="rId1"/>
    <sheet name="Izpusti TGP po kat.virov" sheetId="2" r:id="rId2"/>
    <sheet name="Graf_Izpusti TGP po kat.virov" sheetId="3" r:id="rId3"/>
    <sheet name="Projekcije TGP- po plinih" sheetId="4" r:id="rId4"/>
    <sheet name="Projekcije TGP- po sektorjih" sheetId="5" r:id="rId5"/>
  </sheets>
  <externalReferences>
    <externalReference r:id="rId8"/>
  </externalReferences>
  <definedNames>
    <definedName name="_xlnm.Print_Area" localSheetId="1">'Izpusti TGP po kat.virov'!#REF!</definedName>
    <definedName name="_xlnm.Print_Area" localSheetId="0">'Skupni izpusti TGP'!$A$1:$AB$42</definedName>
  </definedNames>
  <calcPr fullCalcOnLoad="1"/>
</workbook>
</file>

<file path=xl/sharedStrings.xml><?xml version="1.0" encoding="utf-8"?>
<sst xmlns="http://schemas.openxmlformats.org/spreadsheetml/2006/main" count="741" uniqueCount="158">
  <si>
    <t>Osveženo: 16. 6. 2009</t>
  </si>
  <si>
    <t>Osveženo: 12. 6. 2009</t>
  </si>
  <si>
    <t>2008-2012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</si>
  <si>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</si>
  <si>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</si>
  <si>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</si>
  <si>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</si>
  <si>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</si>
  <si>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</si>
  <si>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</si>
  <si>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</si>
  <si>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</si>
  <si>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</si>
  <si>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</si>
  <si>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</si>
  <si>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</si>
  <si>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</si>
  <si>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</si>
  <si>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Bazno leto ( 1986 )</t>
  </si>
  <si>
    <t>A. Poraba goriv (Sektorski pristop)</t>
  </si>
  <si>
    <t>1.  Energetika</t>
  </si>
  <si>
    <t>2.  Industrija in gradbeništvo</t>
  </si>
  <si>
    <t>3.  Promet</t>
  </si>
  <si>
    <t>4.  Drugi sektorji</t>
  </si>
  <si>
    <t>5.  Drugo</t>
  </si>
  <si>
    <t>B. Ubežne emisije pri oskrbi z energijo</t>
  </si>
  <si>
    <t>1.  Trdna goriva</t>
  </si>
  <si>
    <t>2.  Nafta in zemeljski plin</t>
  </si>
  <si>
    <t>2.  Industrijski procesi</t>
  </si>
  <si>
    <t>A.  Mineralni izdelki</t>
  </si>
  <si>
    <t>B.  Kemična industrija</t>
  </si>
  <si>
    <t>C.  Proizvodnja kovin</t>
  </si>
  <si>
    <t>D.  Druga proizvodnja</t>
  </si>
  <si>
    <t>G.  Drugo</t>
  </si>
  <si>
    <t>4.  Kmetijstvo</t>
  </si>
  <si>
    <t>A.  Enterična fermentacija</t>
  </si>
  <si>
    <t>B.  Ravnanje z gnojem</t>
  </si>
  <si>
    <t>C.  Gojenje riža</t>
  </si>
  <si>
    <t>E.  Predpisano požiganje savan</t>
  </si>
  <si>
    <t>F.  Požiganje kmetijskih ostankov na poljih</t>
  </si>
  <si>
    <t>A. Gozdni prostor</t>
  </si>
  <si>
    <t>C. Travišče</t>
  </si>
  <si>
    <t>D. Mokrišča</t>
  </si>
  <si>
    <t>E. Naselja</t>
  </si>
  <si>
    <t>F. Druga zemljišča</t>
  </si>
  <si>
    <t>G. Drugo</t>
  </si>
  <si>
    <t>6. Odpadki</t>
  </si>
  <si>
    <t>A.  Odlaganje trdnih odpadkov na zemljo</t>
  </si>
  <si>
    <t>B.  Ravnanje z odpadnimi vodami</t>
  </si>
  <si>
    <t>C.  Sežiganje odpadkov</t>
  </si>
  <si>
    <t>D.  Drugo</t>
  </si>
  <si>
    <t>Mednarodni prostori za gorivo</t>
  </si>
  <si>
    <t>Letalstvo</t>
  </si>
  <si>
    <t>Pomorstvo</t>
  </si>
  <si>
    <t>Večstranski postopki</t>
  </si>
  <si>
    <t>B. Kmetijska zemljišča</t>
  </si>
  <si>
    <t xml:space="preserve">7.  Drugo </t>
  </si>
  <si>
    <t>np</t>
  </si>
  <si>
    <t>LULUCF - Land Use, Land Use Change and Forestry/ raba zemljišč, sprememba rabe zemljišč ter gozdarstvo</t>
  </si>
  <si>
    <t xml:space="preserve">Opomba k pregledici 1: </t>
  </si>
  <si>
    <t>np = ni podatka</t>
  </si>
  <si>
    <t>HFCs (delno fluorirani ogljikovodiki)</t>
  </si>
  <si>
    <t>PFCs (popolno fluorirani ogljikovodiki)</t>
  </si>
  <si>
    <t>IZPUSTI TOPLOGREDNIH PLINOV</t>
  </si>
  <si>
    <r>
      <t>E.  Proizvodnja halogeniranih ogljikovodikov in SF</t>
    </r>
    <r>
      <rPr>
        <vertAlign val="subscript"/>
        <sz val="11"/>
        <color indexed="8"/>
        <rFont val="Arial"/>
        <family val="2"/>
      </rPr>
      <t>6</t>
    </r>
  </si>
  <si>
    <t xml:space="preserve">IZPUSTI TOPLOGREDNIH PLINOV (TGP) PO KATEGORIJAH VIROV </t>
  </si>
  <si>
    <t xml:space="preserve">Opombe: </t>
  </si>
  <si>
    <t>5. Raba zemljišč, spremembe rabe zemljišč in gozdarstvo</t>
  </si>
  <si>
    <r>
      <t>F.  Poraba halogeniranih ogljikovodikov in  SF</t>
    </r>
    <r>
      <rPr>
        <vertAlign val="subscript"/>
        <sz val="11"/>
        <color indexed="8"/>
        <rFont val="Arial"/>
        <family val="2"/>
      </rPr>
      <t xml:space="preserve">6 </t>
    </r>
  </si>
  <si>
    <t>D.  Kmetijska zemljišča</t>
  </si>
  <si>
    <t xml:space="preserve">Opomba k pregledici 2: </t>
  </si>
  <si>
    <r>
      <t>Izpusti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iz biomase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</si>
  <si>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brez rabe zemljišč, spremembe rabe zemljišč in gozdarstva 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</si>
  <si>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z rabo zemljišč, spremembo rabe zemljišč in gozdarstvom </t>
    </r>
  </si>
  <si>
    <t>Kmetijstvo</t>
  </si>
  <si>
    <t>Odpadki</t>
  </si>
  <si>
    <t>Industrijski procesi</t>
  </si>
  <si>
    <t>Raba goriv in ubežne emisije</t>
  </si>
  <si>
    <t>Raba topil</t>
  </si>
  <si>
    <t>1. Raba goriv ter ubežne emisije pri oskrbi z energijo</t>
  </si>
  <si>
    <t>3. Raba topil in drugih izdelkov</t>
  </si>
  <si>
    <r>
      <t>GRAFIKON:</t>
    </r>
    <r>
      <rPr>
        <b/>
        <sz val="10"/>
        <rFont val="Arial CE"/>
        <family val="0"/>
      </rPr>
      <t xml:space="preserve"> Izpusti plinov po glavnih kategorijah virov</t>
    </r>
  </si>
  <si>
    <r>
      <t xml:space="preserve">PREGLEDNICA 2: </t>
    </r>
    <r>
      <rPr>
        <b/>
        <sz val="11"/>
        <rFont val="Arial CE"/>
        <family val="0"/>
      </rPr>
      <t>Izpusti toplogrednih plinov po glavnih kategorijah virov</t>
    </r>
  </si>
  <si>
    <t>2005</t>
  </si>
  <si>
    <r>
      <t xml:space="preserve">PREGLEDNICA 1: </t>
    </r>
    <r>
      <rPr>
        <b/>
        <sz val="12"/>
        <rFont val="Arial"/>
        <family val="2"/>
      </rPr>
      <t>Skupni izpusti toplogrednih plinov</t>
    </r>
  </si>
  <si>
    <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ekvivalent (Gg)</t>
    </r>
  </si>
  <si>
    <t>SKUPNA VREDNOST IZPUSTOV (Gg)</t>
  </si>
  <si>
    <t>2006</t>
  </si>
  <si>
    <t>1987</t>
  </si>
  <si>
    <t>1988</t>
  </si>
  <si>
    <t>1989</t>
  </si>
  <si>
    <t>2007</t>
  </si>
  <si>
    <t>Enota</t>
  </si>
  <si>
    <t>Gg CO2 ekv</t>
  </si>
  <si>
    <t>SKUPAJ</t>
  </si>
  <si>
    <t>Energetika</t>
  </si>
  <si>
    <t>Zgorevanje goriv</t>
  </si>
  <si>
    <t>Proizvodnja elektrike in toplote</t>
  </si>
  <si>
    <t>Industrija in gradbeništvo</t>
  </si>
  <si>
    <t>Promet</t>
  </si>
  <si>
    <t>Drugi sektorji</t>
  </si>
  <si>
    <t>Ubežne emisije</t>
  </si>
  <si>
    <t>Trdna goriva</t>
  </si>
  <si>
    <t>Tekoča goriva in zemeljski plin</t>
  </si>
  <si>
    <t>Proizv. mineralnih izdelkov</t>
  </si>
  <si>
    <t>Kemična industrija</t>
  </si>
  <si>
    <t>Proizv. in predelava kovin</t>
  </si>
  <si>
    <t>Uporaba HFC in SF6</t>
  </si>
  <si>
    <t>Poraba premazov, topil, redčil</t>
  </si>
  <si>
    <t>Črevesna fermentacija</t>
  </si>
  <si>
    <t>Ravnanje z gnojem</t>
  </si>
  <si>
    <t>Kmetijska zemljišča</t>
  </si>
  <si>
    <t>Ravnanje z odpadki</t>
  </si>
  <si>
    <t>Trdni odpadki</t>
  </si>
  <si>
    <t>Odpadne vode</t>
  </si>
  <si>
    <t>Emisije brez ponorov</t>
  </si>
  <si>
    <t>Ponori</t>
  </si>
  <si>
    <t xml:space="preserve"> </t>
  </si>
  <si>
    <t>Ponori skupaj</t>
  </si>
  <si>
    <t>Dovoljeni ponori</t>
  </si>
  <si>
    <t>PROJEKCIJA ZA LETO</t>
  </si>
  <si>
    <t>CH4 (metan)</t>
  </si>
  <si>
    <t>N2O (didušikov oksid)</t>
  </si>
  <si>
    <t>HFC (delno fluorirani ogljikovodiki)</t>
  </si>
  <si>
    <t>PFC (popolno fluorirani ogljikovodiki)</t>
  </si>
  <si>
    <t>SF6 (žveplov heksafluorid)</t>
  </si>
  <si>
    <r>
      <t xml:space="preserve">CO2 (brez ponorov) </t>
    </r>
    <r>
      <rPr>
        <sz val="12"/>
        <rFont val="Arial"/>
        <family val="2"/>
      </rPr>
      <t>(ogljikov dioksid)</t>
    </r>
  </si>
  <si>
    <r>
      <t xml:space="preserve">PREGLEDNICA 3: </t>
    </r>
    <r>
      <rPr>
        <b/>
        <sz val="12"/>
        <rFont val="Arial"/>
        <family val="2"/>
      </rPr>
      <t>Projekcije izpustov toplogradnih plinov z ukrepi po plinih</t>
    </r>
  </si>
  <si>
    <r>
      <t xml:space="preserve">PREGLEDNICA 4: </t>
    </r>
    <r>
      <rPr>
        <b/>
        <sz val="12"/>
        <rFont val="Arial"/>
        <family val="2"/>
      </rPr>
      <t>Projekcije izpustov toplogradnih plinov z dodatnimi ukrepi po plinih</t>
    </r>
  </si>
  <si>
    <r>
      <t xml:space="preserve">PREGLEDNICA 5: </t>
    </r>
    <r>
      <rPr>
        <b/>
        <sz val="12"/>
        <rFont val="Arial"/>
        <family val="2"/>
      </rPr>
      <t>Projekcije izpustov toplogradnih plinov z ukrepi po sektorjih</t>
    </r>
  </si>
  <si>
    <r>
      <t xml:space="preserve">PREGLEDNICA 6: </t>
    </r>
    <r>
      <rPr>
        <b/>
        <sz val="12"/>
        <rFont val="Arial"/>
        <family val="2"/>
      </rPr>
      <t>Projekcije izpustov toplogradnih plinov z dodatnimi ukrepi po sektorjih</t>
    </r>
  </si>
  <si>
    <t>2008</t>
  </si>
  <si>
    <t>Izpusti CO2  (vključujejo CO2 iz LULUCF)</t>
  </si>
  <si>
    <t>Izpusti CO2 (ne vključujejo CO2 iz LULUCF)</t>
  </si>
  <si>
    <t>CH4  (metan) (vključujejo CH4 iz LULUCF)</t>
  </si>
  <si>
    <t>CH4  (metan) (ne vključujejo CH4 iz LULUCF)</t>
  </si>
  <si>
    <t>N2O (didušikov oksid) (vključujejo N2O iz LULUCF)</t>
  </si>
  <si>
    <t>N2O (didušikov oksid) (ne vključujejo N2O iz LULUCF)</t>
  </si>
  <si>
    <t>Skupno (vključno s CO2 iz LULUCF)</t>
  </si>
  <si>
    <t>Skupno (brez CO2 iz LULUCF)</t>
  </si>
  <si>
    <t>glede na leto 1986 (v %)</t>
  </si>
  <si>
    <t>Vir: Operativni program zmanjševanja emisij toplogrednih plinov (julij, 2009)</t>
  </si>
  <si>
    <r>
      <t xml:space="preserve">PREGLEDNICA 3a: </t>
    </r>
    <r>
      <rPr>
        <b/>
        <sz val="12"/>
        <rFont val="Arial"/>
        <family val="2"/>
      </rPr>
      <t>Projekcije izpustov toplogradnih plinov z ukrepi po plinih</t>
    </r>
  </si>
  <si>
    <r>
      <t xml:space="preserve">PREGLEDNICA 4a: </t>
    </r>
    <r>
      <rPr>
        <b/>
        <sz val="12"/>
        <rFont val="Arial"/>
        <family val="2"/>
      </rPr>
      <t>Projekcije izpustov toplogradnih plinov z dodatnimi ukrepi po plinih</t>
    </r>
  </si>
  <si>
    <r>
      <t xml:space="preserve">PREGLEDNICA 5a: </t>
    </r>
    <r>
      <rPr>
        <b/>
        <sz val="12"/>
        <rFont val="Arial"/>
        <family val="2"/>
      </rPr>
      <t>Projekcije izpustov toplogradnih plinov z ukrepi po sektorjih</t>
    </r>
  </si>
  <si>
    <r>
      <t xml:space="preserve">PREGLEDNICA 6a: </t>
    </r>
    <r>
      <rPr>
        <b/>
        <sz val="12"/>
        <rFont val="Arial"/>
        <family val="2"/>
      </rPr>
      <t>Projekcije izpustov toplogradnih plinov z dodatnimi ukrepi po sektorjih</t>
    </r>
  </si>
  <si>
    <t>Osveženo: 25.3.2010</t>
  </si>
  <si>
    <t>2009</t>
  </si>
  <si>
    <t>NA,NO</t>
  </si>
  <si>
    <t>2010</t>
  </si>
  <si>
    <t>2011</t>
  </si>
  <si>
    <t>Spremembe v letu 2011</t>
  </si>
  <si>
    <t>Podatki osveženi 22.4. 2013</t>
  </si>
  <si>
    <t>Podatki osveženi 22.4.2013</t>
  </si>
  <si>
    <t>Sežiganje odpadkov</t>
  </si>
  <si>
    <t>Drugo</t>
  </si>
  <si>
    <t>Osveženo: 15.3.2013</t>
  </si>
  <si>
    <t>Vir: Poročilo R Slovenije Evropski Komisiji o oceni napredka skladno s členom 3.2 odločbe 280/2004/ES, ki vzpostavlja mehanizem spremljanja emisij TGP evropske skupnosti ter izvajanja Kjotskega protokola - 2013 (marec, 2013)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</si>
</sst>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"/>
    <numFmt numFmtId="183" formatCode="0.0"/>
    <numFmt numFmtId="184" formatCode="#,##0.0000"/>
    <numFmt numFmtId="185" formatCode="_-* #,##0.00\ &quot;Ft&quot;_-;\-* #,##0.00\ &quot;Ft&quot;_-;_-* &quot;-&quot;??\ &quot;Ft&quot;_-;_-@_-"/>
    <numFmt numFmtId="186" formatCode="_-* #,##0\ &quot;Ft&quot;_-;\-* #,##0\ &quot;Ft&quot;_-;_-* &quot;-&quot;\ &quot;Ft&quot;_-;_-@_-"/>
    <numFmt numFmtId="187" formatCode="_-* #,##0.00\ _F_t_-;\-* #,##0.00\ _F_t_-;_-* &quot;-&quot;??\ _F_t_-;_-@_-"/>
    <numFmt numFmtId="188" formatCode="_-* #,##0\ _F_t_-;\-* #,##0\ _F_t_-;_-* &quot;-&quot;\ _F_t_-;_-@_-"/>
    <numFmt numFmtId="189" formatCode="#,##0.0"/>
    <numFmt numFmtId="190" formatCode="#,##0.000000"/>
  </numFmts>
  <fonts count="61">
    <font>
      <sz val="10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name val="Arial Cyr"/>
      <family val="0"/>
    </font>
    <font>
      <sz val="12"/>
      <name val="Arial CE"/>
      <family val="0"/>
    </font>
    <font>
      <vertAlign val="superscript"/>
      <sz val="12"/>
      <name val="Times New Roman"/>
      <family val="1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i/>
      <sz val="12"/>
      <name val="Arial"/>
      <family val="2"/>
    </font>
    <font>
      <sz val="10"/>
      <name val="Arial"/>
      <family val="2"/>
    </font>
    <font>
      <sz val="20.75"/>
      <color indexed="8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17.75"/>
      <color indexed="8"/>
      <name val="Arial CE"/>
      <family val="0"/>
    </font>
    <font>
      <sz val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2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5"/>
    </xf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180" fontId="2" fillId="6" borderId="1">
      <alignment horizontal="right" vertical="center"/>
      <protection/>
    </xf>
    <xf numFmtId="180" fontId="5" fillId="6" borderId="2">
      <alignment horizontal="right" vertical="center"/>
      <protection/>
    </xf>
    <xf numFmtId="184" fontId="2" fillId="4" borderId="0" applyBorder="0">
      <alignment horizontal="right" vertical="center"/>
      <protection/>
    </xf>
    <xf numFmtId="184" fontId="3" fillId="7" borderId="1">
      <alignment horizontal="right" vertical="center"/>
      <protection/>
    </xf>
    <xf numFmtId="0" fontId="55" fillId="3" borderId="0" applyNumberFormat="0" applyBorder="0" applyAlignment="0" applyProtection="0"/>
    <xf numFmtId="4" fontId="5" fillId="0" borderId="3" applyFill="0" applyBorder="0" applyProtection="0">
      <alignment horizontal="right" vertical="center"/>
    </xf>
    <xf numFmtId="0" fontId="54" fillId="20" borderId="4" applyNumberFormat="0" applyAlignment="0" applyProtection="0"/>
    <xf numFmtId="0" fontId="53" fillId="21" borderId="5" applyNumberFormat="0" applyAlignment="0" applyProtection="0"/>
    <xf numFmtId="0" fontId="3" fillId="0" borderId="0" applyNumberFormat="0">
      <alignment horizontal="right"/>
      <protection/>
    </xf>
    <xf numFmtId="0" fontId="4" fillId="0" borderId="6">
      <alignment/>
      <protection/>
    </xf>
    <xf numFmtId="44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7" borderId="4" applyNumberFormat="0" applyAlignment="0" applyProtection="0"/>
    <xf numFmtId="184" fontId="2" fillId="0" borderId="0" applyBorder="0">
      <alignment horizontal="right" vertical="center"/>
      <protection/>
    </xf>
    <xf numFmtId="4" fontId="2" fillId="0" borderId="10">
      <alignment horizontal="right" vertical="center"/>
      <protection/>
    </xf>
    <xf numFmtId="4" fontId="2" fillId="0" borderId="1">
      <alignment horizontal="right" vertical="center"/>
      <protection/>
    </xf>
    <xf numFmtId="0" fontId="52" fillId="0" borderId="11" applyNumberFormat="0" applyFill="0" applyAlignment="0" applyProtection="0"/>
    <xf numFmtId="0" fontId="4" fillId="0" borderId="0">
      <alignment/>
      <protection/>
    </xf>
    <xf numFmtId="0" fontId="49" fillId="22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4" fillId="21" borderId="0" applyNumberFormat="0" applyFont="0" applyBorder="0" applyAlignment="0" applyProtection="0"/>
    <xf numFmtId="0" fontId="36" fillId="0" borderId="0">
      <alignment/>
      <protection/>
    </xf>
    <xf numFmtId="0" fontId="0" fillId="23" borderId="12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3" applyNumberFormat="0" applyAlignment="0" applyProtection="0"/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57" fillId="0" borderId="14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2" fillId="0" borderId="0">
      <alignment/>
      <protection/>
    </xf>
    <xf numFmtId="180" fontId="2" fillId="0" borderId="0">
      <alignment/>
      <protection/>
    </xf>
  </cellStyleXfs>
  <cellXfs count="245">
    <xf numFmtId="0" fontId="0" fillId="0" borderId="0" xfId="0" applyAlignment="1">
      <alignment/>
    </xf>
    <xf numFmtId="0" fontId="4" fillId="0" borderId="0" xfId="65">
      <alignment/>
      <protection/>
    </xf>
    <xf numFmtId="0" fontId="4" fillId="0" borderId="6" xfId="50" applyNumberFormat="1" applyFont="1" applyFill="1" applyBorder="1" applyAlignment="1" applyProtection="1">
      <alignment/>
      <protection/>
    </xf>
    <xf numFmtId="0" fontId="4" fillId="0" borderId="0" xfId="65" applyBorder="1">
      <alignment/>
      <protection/>
    </xf>
    <xf numFmtId="0" fontId="13" fillId="0" borderId="0" xfId="0" applyFont="1" applyAlignment="1">
      <alignment/>
    </xf>
    <xf numFmtId="0" fontId="15" fillId="0" borderId="0" xfId="65" applyFont="1">
      <alignment/>
      <protection/>
    </xf>
    <xf numFmtId="2" fontId="16" fillId="19" borderId="15" xfId="82" applyNumberFormat="1" applyFont="1" applyFill="1" applyBorder="1" applyAlignment="1">
      <alignment vertical="center"/>
      <protection/>
    </xf>
    <xf numFmtId="2" fontId="19" fillId="19" borderId="1" xfId="82" applyNumberFormat="1" applyFont="1" applyFill="1" applyBorder="1" applyAlignment="1">
      <alignment vertical="center"/>
      <protection/>
    </xf>
    <xf numFmtId="1" fontId="12" fillId="19" borderId="1" xfId="82" applyNumberFormat="1" applyFont="1" applyFill="1" applyBorder="1" applyAlignment="1">
      <alignment horizontal="center" vertical="center" wrapText="1"/>
      <protection/>
    </xf>
    <xf numFmtId="0" fontId="11" fillId="19" borderId="1" xfId="0" applyFont="1" applyFill="1" applyBorder="1" applyAlignment="1">
      <alignment horizontal="center" wrapText="1"/>
    </xf>
    <xf numFmtId="2" fontId="8" fillId="24" borderId="1" xfId="82" applyNumberFormat="1" applyFont="1" applyFill="1" applyBorder="1" applyAlignment="1" applyProtection="1">
      <alignment vertical="center"/>
      <protection/>
    </xf>
    <xf numFmtId="2" fontId="8" fillId="24" borderId="1" xfId="82" applyNumberFormat="1" applyFont="1" applyFill="1" applyBorder="1" applyAlignment="1">
      <alignment vertical="center"/>
      <protection/>
    </xf>
    <xf numFmtId="2" fontId="8" fillId="24" borderId="1" xfId="82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1" fillId="0" borderId="0" xfId="65" applyFont="1" applyFill="1">
      <alignment/>
      <protection/>
    </xf>
    <xf numFmtId="180" fontId="23" fillId="0" borderId="0" xfId="83" applyFont="1" applyFill="1" applyAlignment="1">
      <alignment vertical="center"/>
      <protection/>
    </xf>
    <xf numFmtId="180" fontId="21" fillId="0" borderId="0" xfId="83" applyFont="1" applyFill="1" applyAlignment="1">
      <alignment vertical="center"/>
      <protection/>
    </xf>
    <xf numFmtId="49" fontId="22" fillId="19" borderId="2" xfId="83" applyNumberFormat="1" applyFont="1" applyFill="1" applyBorder="1" applyAlignment="1">
      <alignment horizontal="center" vertical="center"/>
      <protection/>
    </xf>
    <xf numFmtId="180" fontId="22" fillId="19" borderId="16" xfId="83" applyFont="1" applyFill="1" applyBorder="1" applyAlignment="1">
      <alignment horizontal="center" vertical="center"/>
      <protection/>
    </xf>
    <xf numFmtId="180" fontId="21" fillId="0" borderId="17" xfId="83" applyFont="1" applyFill="1" applyBorder="1" applyAlignment="1">
      <alignment vertical="center" wrapText="1"/>
      <protection/>
    </xf>
    <xf numFmtId="180" fontId="21" fillId="0" borderId="1" xfId="83" applyFont="1" applyFill="1" applyBorder="1" applyAlignment="1">
      <alignment horizontal="right" vertical="center"/>
      <protection/>
    </xf>
    <xf numFmtId="180" fontId="21" fillId="20" borderId="17" xfId="83" applyFont="1" applyFill="1" applyBorder="1" applyAlignment="1">
      <alignment vertical="center" wrapText="1"/>
      <protection/>
    </xf>
    <xf numFmtId="180" fontId="21" fillId="20" borderId="1" xfId="83" applyFont="1" applyFill="1" applyBorder="1" applyAlignment="1">
      <alignment horizontal="right" vertical="center"/>
      <protection/>
    </xf>
    <xf numFmtId="180" fontId="21" fillId="0" borderId="17" xfId="83" applyFont="1" applyFill="1" applyBorder="1" applyAlignment="1">
      <alignment vertical="center"/>
      <protection/>
    </xf>
    <xf numFmtId="180" fontId="21" fillId="20" borderId="17" xfId="83" applyFont="1" applyFill="1" applyBorder="1" applyAlignment="1">
      <alignment vertical="center"/>
      <protection/>
    </xf>
    <xf numFmtId="180" fontId="22" fillId="22" borderId="18" xfId="83" applyFont="1" applyFill="1" applyBorder="1" applyAlignment="1">
      <alignment vertical="center" wrapText="1"/>
      <protection/>
    </xf>
    <xf numFmtId="180" fontId="22" fillId="22" borderId="2" xfId="83" applyFont="1" applyFill="1" applyBorder="1" applyAlignment="1">
      <alignment horizontal="right" vertical="center"/>
      <protection/>
    </xf>
    <xf numFmtId="180" fontId="22" fillId="22" borderId="19" xfId="83" applyFont="1" applyFill="1" applyBorder="1" applyAlignment="1">
      <alignment vertical="center" wrapText="1"/>
      <protection/>
    </xf>
    <xf numFmtId="180" fontId="22" fillId="22" borderId="10" xfId="83" applyFont="1" applyFill="1" applyBorder="1" applyAlignment="1">
      <alignment horizontal="right" vertical="center"/>
      <protection/>
    </xf>
    <xf numFmtId="180" fontId="21" fillId="0" borderId="20" xfId="83" applyFont="1" applyFill="1" applyBorder="1" applyAlignment="1">
      <alignment horizontal="right" vertical="center"/>
      <protection/>
    </xf>
    <xf numFmtId="180" fontId="22" fillId="22" borderId="21" xfId="83" applyFont="1" applyFill="1" applyBorder="1" applyAlignment="1">
      <alignment horizontal="right" vertical="center"/>
      <protection/>
    </xf>
    <xf numFmtId="49" fontId="22" fillId="19" borderId="22" xfId="83" applyNumberFormat="1" applyFont="1" applyFill="1" applyBorder="1" applyAlignment="1">
      <alignment horizontal="center" vertical="center"/>
      <protection/>
    </xf>
    <xf numFmtId="180" fontId="22" fillId="19" borderId="23" xfId="83" applyFont="1" applyFill="1" applyBorder="1" applyAlignment="1">
      <alignment horizontal="center" vertical="center"/>
      <protection/>
    </xf>
    <xf numFmtId="180" fontId="21" fillId="20" borderId="20" xfId="83" applyFont="1" applyFill="1" applyBorder="1" applyAlignment="1">
      <alignment horizontal="right" vertical="center"/>
      <protection/>
    </xf>
    <xf numFmtId="180" fontId="22" fillId="22" borderId="22" xfId="83" applyFont="1" applyFill="1" applyBorder="1" applyAlignment="1">
      <alignment horizontal="right" vertical="center"/>
      <protection/>
    </xf>
    <xf numFmtId="0" fontId="0" fillId="0" borderId="6" xfId="0" applyBorder="1" applyAlignment="1">
      <alignment/>
    </xf>
    <xf numFmtId="0" fontId="11" fillId="19" borderId="24" xfId="0" applyFont="1" applyFill="1" applyBorder="1" applyAlignment="1">
      <alignment horizontal="center" wrapText="1"/>
    </xf>
    <xf numFmtId="2" fontId="6" fillId="0" borderId="25" xfId="82" applyNumberFormat="1" applyFont="1" applyFill="1" applyBorder="1" applyAlignment="1" applyProtection="1">
      <alignment horizontal="left" vertical="center" indent="2"/>
      <protection/>
    </xf>
    <xf numFmtId="0" fontId="6" fillId="0" borderId="25" xfId="28" applyFont="1" applyFill="1" applyBorder="1" applyAlignment="1">
      <alignment horizontal="left" vertical="center" indent="5"/>
    </xf>
    <xf numFmtId="2" fontId="7" fillId="0" borderId="25" xfId="82" applyNumberFormat="1" applyFont="1" applyFill="1" applyBorder="1" applyAlignment="1" applyProtection="1">
      <alignment horizontal="left" vertical="center" indent="2"/>
      <protection/>
    </xf>
    <xf numFmtId="180" fontId="6" fillId="0" borderId="25" xfId="82" applyFont="1" applyFill="1" applyBorder="1" applyAlignment="1">
      <alignment vertical="center"/>
      <protection/>
    </xf>
    <xf numFmtId="180" fontId="6" fillId="20" borderId="25" xfId="82" applyFont="1" applyFill="1" applyBorder="1" applyAlignment="1">
      <alignment vertical="center"/>
      <protection/>
    </xf>
    <xf numFmtId="2" fontId="16" fillId="0" borderId="25" xfId="82" applyNumberFormat="1" applyFont="1" applyFill="1" applyBorder="1" applyAlignment="1" applyProtection="1">
      <alignment horizontal="left" vertical="center"/>
      <protection/>
    </xf>
    <xf numFmtId="2" fontId="16" fillId="20" borderId="26" xfId="82" applyNumberFormat="1" applyFont="1" applyFill="1" applyBorder="1" applyAlignment="1" applyProtection="1">
      <alignment horizontal="left" vertical="center"/>
      <protection/>
    </xf>
    <xf numFmtId="0" fontId="6" fillId="20" borderId="25" xfId="28" applyFont="1" applyFill="1" applyBorder="1" applyAlignment="1">
      <alignment horizontal="left" vertical="center" indent="5"/>
    </xf>
    <xf numFmtId="2" fontId="6" fillId="20" borderId="25" xfId="82" applyNumberFormat="1" applyFont="1" applyFill="1" applyBorder="1" applyAlignment="1" applyProtection="1">
      <alignment horizontal="left" vertical="center" indent="2"/>
      <protection/>
    </xf>
    <xf numFmtId="2" fontId="7" fillId="20" borderId="25" xfId="82" applyNumberFormat="1" applyFont="1" applyFill="1" applyBorder="1" applyAlignment="1" applyProtection="1">
      <alignment horizontal="left" vertical="center" indent="2"/>
      <protection/>
    </xf>
    <xf numFmtId="180" fontId="2" fillId="0" borderId="1" xfId="83" applyFont="1" applyFill="1" applyBorder="1" applyAlignment="1">
      <alignment horizontal="right" vertical="center"/>
      <protection/>
    </xf>
    <xf numFmtId="2" fontId="16" fillId="25" borderId="15" xfId="82" applyNumberFormat="1" applyFont="1" applyFill="1" applyBorder="1" applyAlignment="1" applyProtection="1">
      <alignment vertical="center"/>
      <protection/>
    </xf>
    <xf numFmtId="4" fontId="5" fillId="25" borderId="27" xfId="83" applyNumberFormat="1" applyFont="1" applyFill="1" applyBorder="1" applyAlignment="1" applyProtection="1">
      <alignment horizontal="right" vertical="center"/>
      <protection/>
    </xf>
    <xf numFmtId="4" fontId="5" fillId="25" borderId="28" xfId="83" applyNumberFormat="1" applyFont="1" applyFill="1" applyBorder="1" applyAlignment="1" applyProtection="1">
      <alignment horizontal="right" vertical="center"/>
      <protection/>
    </xf>
    <xf numFmtId="2" fontId="6" fillId="0" borderId="29" xfId="82" applyNumberFormat="1" applyFont="1" applyFill="1" applyBorder="1" applyAlignment="1" applyProtection="1">
      <alignment horizontal="left" vertical="center" indent="2"/>
      <protection/>
    </xf>
    <xf numFmtId="4" fontId="2" fillId="0" borderId="29" xfId="83" applyNumberFormat="1" applyFont="1" applyFill="1" applyBorder="1" applyAlignment="1" applyProtection="1">
      <alignment horizontal="right" vertical="center"/>
      <protection/>
    </xf>
    <xf numFmtId="4" fontId="2" fillId="0" borderId="30" xfId="83" applyNumberFormat="1" applyFont="1" applyFill="1" applyBorder="1" applyAlignment="1" applyProtection="1">
      <alignment horizontal="right" vertical="center"/>
      <protection/>
    </xf>
    <xf numFmtId="4" fontId="2" fillId="24" borderId="30" xfId="83" applyNumberFormat="1" applyFont="1" applyFill="1" applyBorder="1" applyAlignment="1" applyProtection="1">
      <alignment horizontal="right" vertical="center"/>
      <protection/>
    </xf>
    <xf numFmtId="4" fontId="2" fillId="24" borderId="29" xfId="83" applyNumberFormat="1" applyFont="1" applyFill="1" applyBorder="1" applyAlignment="1" applyProtection="1">
      <alignment horizontal="right" vertical="center"/>
      <protection/>
    </xf>
    <xf numFmtId="4" fontId="2" fillId="20" borderId="25" xfId="63" applyNumberFormat="1" applyFont="1" applyFill="1" applyBorder="1" applyAlignment="1" applyProtection="1">
      <alignment horizontal="right" vertical="center"/>
      <protection/>
    </xf>
    <xf numFmtId="4" fontId="2" fillId="20" borderId="31" xfId="63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4" borderId="25" xfId="63" applyNumberFormat="1" applyFont="1" applyFill="1" applyBorder="1" applyAlignment="1" applyProtection="1">
      <alignment horizontal="right" vertical="center"/>
      <protection/>
    </xf>
    <xf numFmtId="4" fontId="2" fillId="24" borderId="31" xfId="63" applyNumberFormat="1" applyFont="1" applyFill="1" applyBorder="1" applyAlignment="1" applyProtection="1">
      <alignment horizontal="right" vertical="center"/>
      <protection/>
    </xf>
    <xf numFmtId="4" fontId="2" fillId="24" borderId="31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0" borderId="25" xfId="41" applyNumberFormat="1" applyFont="1" applyFill="1" applyBorder="1" applyAlignment="1" applyProtection="1">
      <alignment horizontal="right" vertical="center"/>
      <protection/>
    </xf>
    <xf numFmtId="4" fontId="2" fillId="0" borderId="25" xfId="83" applyNumberFormat="1" applyFont="1" applyFill="1" applyBorder="1" applyAlignment="1" applyProtection="1">
      <alignment horizontal="right" vertical="center"/>
      <protection/>
    </xf>
    <xf numFmtId="4" fontId="2" fillId="0" borderId="31" xfId="83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0" fontId="6" fillId="0" borderId="32" xfId="28" applyFont="1" applyFill="1" applyBorder="1" applyAlignment="1">
      <alignment horizontal="left" vertical="center" indent="5"/>
    </xf>
    <xf numFmtId="4" fontId="2" fillId="0" borderId="26" xfId="83" applyNumberFormat="1" applyFont="1" applyFill="1" applyBorder="1" applyAlignment="1" applyProtection="1">
      <alignment horizontal="right" vertical="center"/>
      <protection/>
    </xf>
    <xf numFmtId="4" fontId="2" fillId="0" borderId="33" xfId="83" applyNumberFormat="1" applyFont="1" applyFill="1" applyBorder="1" applyAlignment="1" applyProtection="1">
      <alignment horizontal="right" vertical="center"/>
      <protection/>
    </xf>
    <xf numFmtId="4" fontId="2" fillId="24" borderId="33" xfId="83" applyNumberFormat="1" applyFont="1" applyFill="1" applyBorder="1" applyAlignment="1" applyProtection="1">
      <alignment horizontal="right" vertical="center"/>
      <protection/>
    </xf>
    <xf numFmtId="4" fontId="2" fillId="24" borderId="26" xfId="83" applyNumberFormat="1" applyFont="1" applyFill="1" applyBorder="1" applyAlignment="1" applyProtection="1">
      <alignment horizontal="right" vertical="center"/>
      <protection/>
    </xf>
    <xf numFmtId="2" fontId="16" fillId="11" borderId="15" xfId="82" applyNumberFormat="1" applyFont="1" applyFill="1" applyBorder="1" applyAlignment="1" applyProtection="1">
      <alignment vertical="center"/>
      <protection/>
    </xf>
    <xf numFmtId="4" fontId="2" fillId="0" borderId="25" xfId="63" applyNumberFormat="1" applyFont="1" applyFill="1" applyBorder="1" applyAlignment="1" applyProtection="1">
      <alignment horizontal="right" vertical="center"/>
      <protection/>
    </xf>
    <xf numFmtId="4" fontId="2" fillId="0" borderId="31" xfId="63" applyNumberFormat="1" applyFont="1" applyFill="1" applyBorder="1" applyAlignment="1" applyProtection="1">
      <alignment horizontal="right" vertical="center"/>
      <protection/>
    </xf>
    <xf numFmtId="2" fontId="2" fillId="20" borderId="25" xfId="41" applyNumberFormat="1" applyFont="1" applyFill="1" applyBorder="1" applyAlignment="1" applyProtection="1">
      <alignment horizontal="right" vertical="center"/>
      <protection/>
    </xf>
    <xf numFmtId="2" fontId="2" fillId="20" borderId="31" xfId="41" applyNumberFormat="1" applyFont="1" applyFill="1" applyBorder="1" applyAlignment="1" applyProtection="1">
      <alignment horizontal="right" vertical="center"/>
      <protection/>
    </xf>
    <xf numFmtId="2" fontId="6" fillId="0" borderId="26" xfId="82" applyNumberFormat="1" applyFont="1" applyFill="1" applyBorder="1" applyAlignment="1" applyProtection="1">
      <alignment horizontal="left" vertical="center" indent="2"/>
      <protection/>
    </xf>
    <xf numFmtId="2" fontId="16" fillId="26" borderId="34" xfId="82" applyNumberFormat="1" applyFont="1" applyFill="1" applyBorder="1" applyAlignment="1">
      <alignment vertical="center"/>
      <protection/>
    </xf>
    <xf numFmtId="2" fontId="16" fillId="14" borderId="15" xfId="82" applyNumberFormat="1" applyFont="1" applyFill="1" applyBorder="1" applyAlignment="1" applyProtection="1" quotePrefix="1">
      <alignment horizontal="left" vertical="center"/>
      <protection/>
    </xf>
    <xf numFmtId="4" fontId="5" fillId="14" borderId="15" xfId="83" applyNumberFormat="1" applyFont="1" applyFill="1" applyBorder="1" applyAlignment="1" applyProtection="1">
      <alignment horizontal="right" vertical="center"/>
      <protection/>
    </xf>
    <xf numFmtId="4" fontId="5" fillId="14" borderId="35" xfId="83" applyNumberFormat="1" applyFont="1" applyFill="1" applyBorder="1" applyAlignment="1" applyProtection="1">
      <alignment horizontal="right" vertical="center"/>
      <protection/>
    </xf>
    <xf numFmtId="4" fontId="5" fillId="14" borderId="35" xfId="42" applyNumberFormat="1" applyFont="1" applyFill="1" applyBorder="1" applyAlignment="1" applyProtection="1">
      <alignment horizontal="right" vertical="center"/>
      <protection/>
    </xf>
    <xf numFmtId="4" fontId="5" fillId="14" borderId="15" xfId="42" applyNumberFormat="1" applyFont="1" applyFill="1" applyBorder="1" applyAlignment="1" applyProtection="1">
      <alignment horizontal="right" vertical="center"/>
      <protection/>
    </xf>
    <xf numFmtId="2" fontId="6" fillId="0" borderId="36" xfId="82" applyNumberFormat="1" applyFont="1" applyFill="1" applyBorder="1" applyAlignment="1" applyProtection="1">
      <alignment horizontal="left" vertical="center" indent="2"/>
      <protection/>
    </xf>
    <xf numFmtId="2" fontId="16" fillId="18" borderId="15" xfId="82" applyNumberFormat="1" applyFont="1" applyFill="1" applyBorder="1" applyAlignment="1" applyProtection="1">
      <alignment vertical="center"/>
      <protection/>
    </xf>
    <xf numFmtId="4" fontId="5" fillId="18" borderId="15" xfId="83" applyNumberFormat="1" applyFont="1" applyFill="1" applyBorder="1" applyAlignment="1" applyProtection="1">
      <alignment horizontal="right" vertical="center"/>
      <protection/>
    </xf>
    <xf numFmtId="4" fontId="5" fillId="18" borderId="35" xfId="83" applyNumberFormat="1" applyFont="1" applyFill="1" applyBorder="1" applyAlignment="1" applyProtection="1">
      <alignment horizontal="right" vertical="center"/>
      <protection/>
    </xf>
    <xf numFmtId="4" fontId="5" fillId="18" borderId="35" xfId="42" applyNumberFormat="1" applyFont="1" applyFill="1" applyBorder="1" applyAlignment="1" applyProtection="1">
      <alignment horizontal="right" vertical="center"/>
      <protection/>
    </xf>
    <xf numFmtId="4" fontId="5" fillId="18" borderId="15" xfId="42" applyNumberFormat="1" applyFont="1" applyFill="1" applyBorder="1" applyAlignment="1" applyProtection="1">
      <alignment horizontal="right" vertical="center"/>
      <protection/>
    </xf>
    <xf numFmtId="2" fontId="7" fillId="0" borderId="29" xfId="82" applyNumberFormat="1" applyFont="1" applyFill="1" applyBorder="1" applyAlignment="1" applyProtection="1">
      <alignment horizontal="left" vertical="center" indent="2"/>
      <protection/>
    </xf>
    <xf numFmtId="2" fontId="7" fillId="0" borderId="37" xfId="82" applyNumberFormat="1" applyFont="1" applyFill="1" applyBorder="1" applyAlignment="1" applyProtection="1">
      <alignment horizontal="left" vertical="center" indent="2"/>
      <protection/>
    </xf>
    <xf numFmtId="2" fontId="16" fillId="27" borderId="34" xfId="82" applyNumberFormat="1" applyFont="1" applyFill="1" applyBorder="1" applyAlignment="1" applyProtection="1">
      <alignment vertical="center"/>
      <protection/>
    </xf>
    <xf numFmtId="4" fontId="5" fillId="27" borderId="15" xfId="83" applyNumberFormat="1" applyFont="1" applyFill="1" applyBorder="1" applyAlignment="1" applyProtection="1">
      <alignment horizontal="right" vertical="center"/>
      <protection/>
    </xf>
    <xf numFmtId="4" fontId="5" fillId="27" borderId="35" xfId="83" applyNumberFormat="1" applyFont="1" applyFill="1" applyBorder="1" applyAlignment="1" applyProtection="1">
      <alignment horizontal="right" vertical="center"/>
      <protection/>
    </xf>
    <xf numFmtId="4" fontId="5" fillId="27" borderId="35" xfId="42" applyNumberFormat="1" applyFont="1" applyFill="1" applyBorder="1" applyAlignment="1" applyProtection="1">
      <alignment horizontal="right" vertical="center"/>
      <protection/>
    </xf>
    <xf numFmtId="4" fontId="5" fillId="27" borderId="15" xfId="42" applyNumberFormat="1" applyFont="1" applyFill="1" applyBorder="1" applyAlignment="1" applyProtection="1">
      <alignment horizontal="right" vertical="center"/>
      <protection/>
    </xf>
    <xf numFmtId="2" fontId="6" fillId="0" borderId="38" xfId="82" applyNumberFormat="1" applyFont="1" applyFill="1" applyBorder="1" applyAlignment="1" applyProtection="1">
      <alignment horizontal="left" vertical="center" indent="2"/>
      <protection/>
    </xf>
    <xf numFmtId="2" fontId="6" fillId="20" borderId="37" xfId="82" applyNumberFormat="1" applyFont="1" applyFill="1" applyBorder="1" applyAlignment="1" applyProtection="1">
      <alignment horizontal="left" vertical="center" indent="2"/>
      <protection/>
    </xf>
    <xf numFmtId="2" fontId="16" fillId="14" borderId="39" xfId="82" applyNumberFormat="1" applyFont="1" applyFill="1" applyBorder="1" applyAlignment="1">
      <alignment vertical="center"/>
      <protection/>
    </xf>
    <xf numFmtId="0" fontId="7" fillId="0" borderId="40" xfId="65" applyFont="1" applyBorder="1">
      <alignment/>
      <protection/>
    </xf>
    <xf numFmtId="0" fontId="4" fillId="0" borderId="40" xfId="65" applyBorder="1">
      <alignment/>
      <protection/>
    </xf>
    <xf numFmtId="0" fontId="0" fillId="0" borderId="40" xfId="0" applyBorder="1" applyAlignment="1">
      <alignment/>
    </xf>
    <xf numFmtId="2" fontId="16" fillId="0" borderId="41" xfId="82" applyNumberFormat="1" applyFont="1" applyFill="1" applyBorder="1" applyAlignment="1">
      <alignment horizontal="left" vertical="center"/>
      <protection/>
    </xf>
    <xf numFmtId="4" fontId="2" fillId="0" borderId="6" xfId="68" applyNumberFormat="1" applyFont="1" applyFill="1" applyBorder="1" applyAlignment="1">
      <alignment horizontal="right" vertical="center"/>
    </xf>
    <xf numFmtId="2" fontId="16" fillId="20" borderId="29" xfId="82" applyNumberFormat="1" applyFont="1" applyFill="1" applyBorder="1" applyAlignment="1" applyProtection="1">
      <alignment horizontal="left" vertical="center"/>
      <protection/>
    </xf>
    <xf numFmtId="4" fontId="2" fillId="20" borderId="29" xfId="83" applyNumberFormat="1" applyFont="1" applyFill="1" applyBorder="1" applyAlignment="1" applyProtection="1">
      <alignment horizontal="right" vertical="center"/>
      <protection/>
    </xf>
    <xf numFmtId="4" fontId="2" fillId="20" borderId="30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4" borderId="31" xfId="83" applyNumberFormat="1" applyFont="1" applyFill="1" applyBorder="1" applyAlignment="1" applyProtection="1">
      <alignment horizontal="right" vertical="center"/>
      <protection/>
    </xf>
    <xf numFmtId="4" fontId="2" fillId="20" borderId="26" xfId="83" applyNumberFormat="1" applyFont="1" applyFill="1" applyBorder="1" applyAlignment="1" applyProtection="1">
      <alignment horizontal="right" vertical="center"/>
      <protection/>
    </xf>
    <xf numFmtId="4" fontId="2" fillId="20" borderId="33" xfId="83" applyNumberFormat="1" applyFont="1" applyFill="1" applyBorder="1" applyAlignment="1" applyProtection="1">
      <alignment horizontal="right" vertical="center"/>
      <protection/>
    </xf>
    <xf numFmtId="0" fontId="7" fillId="0" borderId="6" xfId="50" applyNumberFormat="1" applyFont="1" applyFill="1" applyBorder="1" applyAlignment="1" applyProtection="1">
      <alignment/>
      <protection/>
    </xf>
    <xf numFmtId="0" fontId="4" fillId="0" borderId="42" xfId="5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2" fontId="6" fillId="15" borderId="44" xfId="82" applyNumberFormat="1" applyFont="1" applyFill="1" applyBorder="1" applyAlignment="1">
      <alignment vertical="center"/>
      <protection/>
    </xf>
    <xf numFmtId="4" fontId="5" fillId="15" borderId="15" xfId="83" applyNumberFormat="1" applyFont="1" applyFill="1" applyBorder="1" applyAlignment="1" applyProtection="1">
      <alignment horizontal="right" vertical="center"/>
      <protection/>
    </xf>
    <xf numFmtId="4" fontId="5" fillId="15" borderId="35" xfId="83" applyNumberFormat="1" applyFont="1" applyFill="1" applyBorder="1" applyAlignment="1" applyProtection="1">
      <alignment horizontal="right" vertical="center"/>
      <protection/>
    </xf>
    <xf numFmtId="2" fontId="6" fillId="15" borderId="15" xfId="82" applyNumberFormat="1" applyFont="1" applyFill="1" applyBorder="1" applyAlignment="1">
      <alignment vertical="center"/>
      <protection/>
    </xf>
    <xf numFmtId="180" fontId="21" fillId="20" borderId="45" xfId="83" applyFont="1" applyFill="1" applyBorder="1" applyAlignment="1">
      <alignment horizontal="right" vertical="center"/>
      <protection/>
    </xf>
    <xf numFmtId="180" fontId="21" fillId="0" borderId="45" xfId="83" applyFont="1" applyFill="1" applyBorder="1" applyAlignment="1">
      <alignment horizontal="right" vertical="center"/>
      <protection/>
    </xf>
    <xf numFmtId="180" fontId="22" fillId="22" borderId="46" xfId="83" applyFont="1" applyFill="1" applyBorder="1" applyAlignment="1">
      <alignment horizontal="right" vertical="center"/>
      <protection/>
    </xf>
    <xf numFmtId="180" fontId="22" fillId="22" borderId="47" xfId="83" applyFont="1" applyFill="1" applyBorder="1" applyAlignment="1">
      <alignment horizontal="right" vertical="center"/>
      <protection/>
    </xf>
    <xf numFmtId="2" fontId="23" fillId="0" borderId="0" xfId="83" applyNumberFormat="1" applyFont="1" applyFill="1" applyBorder="1" applyAlignment="1">
      <alignment vertical="center"/>
      <protection/>
    </xf>
    <xf numFmtId="180" fontId="25" fillId="0" borderId="0" xfId="83" applyFont="1" applyFill="1" applyAlignment="1">
      <alignment horizontal="left" vertical="center"/>
      <protection/>
    </xf>
    <xf numFmtId="2" fontId="25" fillId="0" borderId="0" xfId="83" applyNumberFormat="1" applyFont="1" applyFill="1" applyBorder="1" applyAlignment="1" applyProtection="1">
      <alignment horizontal="left" vertical="center"/>
      <protection/>
    </xf>
    <xf numFmtId="0" fontId="21" fillId="0" borderId="0" xfId="65" applyFont="1" applyFill="1" applyAlignment="1">
      <alignment/>
      <protection/>
    </xf>
    <xf numFmtId="180" fontId="21" fillId="0" borderId="0" xfId="83" applyFont="1" applyFill="1" applyBorder="1" applyAlignment="1">
      <alignment vertical="center"/>
      <protection/>
    </xf>
    <xf numFmtId="180" fontId="21" fillId="0" borderId="0" xfId="83" applyFont="1" applyFill="1" applyBorder="1" applyAlignment="1">
      <alignment horizontal="left" vertical="center"/>
      <protection/>
    </xf>
    <xf numFmtId="2" fontId="2" fillId="24" borderId="25" xfId="41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4" borderId="26" xfId="83" applyNumberFormat="1" applyFont="1" applyFill="1" applyBorder="1" applyAlignment="1" applyProtection="1">
      <alignment horizontal="right" vertical="center"/>
      <protection/>
    </xf>
    <xf numFmtId="4" fontId="5" fillId="11" borderId="15" xfId="83" applyNumberFormat="1" applyFont="1" applyFill="1" applyBorder="1" applyAlignment="1" applyProtection="1">
      <alignment horizontal="right" vertical="center"/>
      <protection/>
    </xf>
    <xf numFmtId="4" fontId="5" fillId="11" borderId="35" xfId="83" applyNumberFormat="1" applyFont="1" applyFill="1" applyBorder="1" applyAlignment="1" applyProtection="1">
      <alignment horizontal="right" vertical="center"/>
      <protection/>
    </xf>
    <xf numFmtId="2" fontId="2" fillId="24" borderId="37" xfId="41" applyNumberFormat="1" applyFont="1" applyFill="1" applyBorder="1" applyAlignment="1" applyProtection="1">
      <alignment horizontal="right" vertical="center"/>
      <protection/>
    </xf>
    <xf numFmtId="2" fontId="5" fillId="26" borderId="15" xfId="41" applyNumberFormat="1" applyFont="1" applyFill="1" applyBorder="1" applyAlignment="1" applyProtection="1">
      <alignment horizontal="right" vertical="center"/>
      <protection/>
    </xf>
    <xf numFmtId="2" fontId="5" fillId="26" borderId="35" xfId="41" applyNumberFormat="1" applyFont="1" applyFill="1" applyBorder="1" applyAlignment="1" applyProtection="1">
      <alignment horizontal="right" vertical="center"/>
      <protection/>
    </xf>
    <xf numFmtId="4" fontId="5" fillId="26" borderId="35" xfId="42" applyNumberFormat="1" applyFont="1" applyFill="1" applyBorder="1" applyAlignment="1" applyProtection="1">
      <alignment horizontal="right" vertical="center"/>
      <protection/>
    </xf>
    <xf numFmtId="4" fontId="5" fillId="26" borderId="15" xfId="42" applyNumberFormat="1" applyFont="1" applyFill="1" applyBorder="1" applyAlignment="1" applyProtection="1">
      <alignment horizontal="right" vertical="center"/>
      <protection/>
    </xf>
    <xf numFmtId="4" fontId="2" fillId="24" borderId="29" xfId="83" applyNumberFormat="1" applyFont="1" applyFill="1" applyBorder="1" applyAlignment="1" applyProtection="1">
      <alignment horizontal="right" vertical="center"/>
      <protection/>
    </xf>
    <xf numFmtId="4" fontId="2" fillId="24" borderId="30" xfId="83" applyNumberFormat="1" applyFont="1" applyFill="1" applyBorder="1" applyAlignment="1" applyProtection="1">
      <alignment horizontal="right" vertical="center"/>
      <protection/>
    </xf>
    <xf numFmtId="4" fontId="2" fillId="24" borderId="30" xfId="42" applyNumberFormat="1" applyFont="1" applyFill="1" applyBorder="1" applyAlignment="1" applyProtection="1">
      <alignment horizontal="right" vertical="center"/>
      <protection/>
    </xf>
    <xf numFmtId="4" fontId="2" fillId="24" borderId="29" xfId="42" applyNumberFormat="1" applyFont="1" applyFill="1" applyBorder="1" applyAlignment="1" applyProtection="1">
      <alignment horizontal="right" vertical="center"/>
      <protection/>
    </xf>
    <xf numFmtId="4" fontId="2" fillId="24" borderId="48" xfId="42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4" fontId="2" fillId="20" borderId="31" xfId="42" applyNumberFormat="1" applyFont="1" applyFill="1" applyBorder="1" applyAlignment="1" applyProtection="1">
      <alignment horizontal="right" vertical="center"/>
      <protection/>
    </xf>
    <xf numFmtId="4" fontId="2" fillId="20" borderId="25" xfId="42" applyNumberFormat="1" applyFont="1" applyFill="1" applyBorder="1" applyAlignment="1" applyProtection="1">
      <alignment horizontal="right" vertical="center"/>
      <protection/>
    </xf>
    <xf numFmtId="2" fontId="2" fillId="24" borderId="25" xfId="41" applyNumberFormat="1" applyFont="1" applyFill="1" applyBorder="1" applyAlignment="1" applyProtection="1">
      <alignment horizontal="right" vertical="center"/>
      <protection/>
    </xf>
    <xf numFmtId="2" fontId="2" fillId="20" borderId="25" xfId="41" applyNumberFormat="1" applyFont="1" applyFill="1" applyBorder="1" applyAlignment="1" applyProtection="1">
      <alignment horizontal="right" vertical="center"/>
      <protection/>
    </xf>
    <xf numFmtId="0" fontId="26" fillId="0" borderId="0" xfId="65" applyFont="1">
      <alignment/>
      <protection/>
    </xf>
    <xf numFmtId="0" fontId="27" fillId="0" borderId="0" xfId="0" applyFont="1" applyAlignment="1">
      <alignment/>
    </xf>
    <xf numFmtId="1" fontId="2" fillId="0" borderId="42" xfId="50" applyNumberFormat="1" applyFont="1" applyFill="1" applyBorder="1" applyAlignment="1" applyProtection="1">
      <alignment horizontal="right" indent="1"/>
      <protection/>
    </xf>
    <xf numFmtId="0" fontId="22" fillId="19" borderId="34" xfId="65" applyFont="1" applyFill="1" applyBorder="1" applyAlignment="1">
      <alignment vertical="justify"/>
      <protection/>
    </xf>
    <xf numFmtId="0" fontId="22" fillId="19" borderId="49" xfId="65" applyFont="1" applyFill="1" applyBorder="1">
      <alignment/>
      <protection/>
    </xf>
    <xf numFmtId="180" fontId="21" fillId="0" borderId="43" xfId="83" applyFont="1" applyFill="1" applyBorder="1" applyAlignment="1">
      <alignment horizontal="right" vertical="center"/>
      <protection/>
    </xf>
    <xf numFmtId="180" fontId="22" fillId="22" borderId="50" xfId="83" applyFont="1" applyFill="1" applyBorder="1" applyAlignment="1">
      <alignment horizontal="right" vertical="center"/>
      <protection/>
    </xf>
    <xf numFmtId="3" fontId="29" fillId="0" borderId="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1" xfId="0" applyFont="1" applyFill="1" applyBorder="1" applyAlignment="1">
      <alignment/>
    </xf>
    <xf numFmtId="0" fontId="0" fillId="0" borderId="0" xfId="0" applyAlignment="1">
      <alignment/>
    </xf>
    <xf numFmtId="0" fontId="22" fillId="15" borderId="1" xfId="0" applyFont="1" applyFill="1" applyBorder="1" applyAlignment="1">
      <alignment/>
    </xf>
    <xf numFmtId="0" fontId="22" fillId="15" borderId="1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wrapText="1"/>
    </xf>
    <xf numFmtId="0" fontId="22" fillId="25" borderId="1" xfId="0" applyFont="1" applyFill="1" applyBorder="1" applyAlignment="1">
      <alignment/>
    </xf>
    <xf numFmtId="0" fontId="21" fillId="25" borderId="1" xfId="0" applyFont="1" applyFill="1" applyBorder="1" applyAlignment="1">
      <alignment/>
    </xf>
    <xf numFmtId="0" fontId="21" fillId="25" borderId="1" xfId="0" applyFont="1" applyFill="1" applyBorder="1" applyAlignment="1">
      <alignment wrapText="1"/>
    </xf>
    <xf numFmtId="3" fontId="33" fillId="20" borderId="1" xfId="0" applyNumberFormat="1" applyFont="1" applyFill="1" applyBorder="1" applyAlignment="1">
      <alignment horizontal="right"/>
    </xf>
    <xf numFmtId="0" fontId="21" fillId="15" borderId="0" xfId="0" applyFont="1" applyFill="1" applyAlignment="1">
      <alignment/>
    </xf>
    <xf numFmtId="0" fontId="21" fillId="15" borderId="0" xfId="0" applyFont="1" applyFill="1" applyAlignment="1">
      <alignment/>
    </xf>
    <xf numFmtId="0" fontId="32" fillId="15" borderId="1" xfId="0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3" fontId="22" fillId="2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25" borderId="1" xfId="0" applyFont="1" applyFill="1" applyBorder="1" applyAlignment="1">
      <alignment horizontal="left" indent="1"/>
    </xf>
    <xf numFmtId="0" fontId="21" fillId="25" borderId="1" xfId="0" applyFont="1" applyFill="1" applyBorder="1" applyAlignment="1">
      <alignment horizontal="left" indent="2"/>
    </xf>
    <xf numFmtId="0" fontId="21" fillId="25" borderId="1" xfId="0" applyFont="1" applyFill="1" applyBorder="1" applyAlignment="1">
      <alignment horizontal="left" wrapText="1" indent="1"/>
    </xf>
    <xf numFmtId="0" fontId="21" fillId="25" borderId="1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21" fillId="0" borderId="51" xfId="83" applyFont="1" applyFill="1" applyBorder="1" applyAlignment="1">
      <alignment horizontal="right" vertical="center"/>
      <protection/>
    </xf>
    <xf numFmtId="1" fontId="12" fillId="19" borderId="52" xfId="82" applyNumberFormat="1" applyFont="1" applyFill="1" applyBorder="1" applyAlignment="1">
      <alignment horizontal="center" vertical="center" wrapText="1"/>
      <protection/>
    </xf>
    <xf numFmtId="0" fontId="11" fillId="19" borderId="52" xfId="0" applyFont="1" applyFill="1" applyBorder="1" applyAlignment="1">
      <alignment horizontal="center" wrapText="1"/>
    </xf>
    <xf numFmtId="0" fontId="11" fillId="19" borderId="53" xfId="0" applyFont="1" applyFill="1" applyBorder="1" applyAlignment="1">
      <alignment horizontal="center" wrapText="1"/>
    </xf>
    <xf numFmtId="0" fontId="11" fillId="19" borderId="54" xfId="0" applyFont="1" applyFill="1" applyBorder="1" applyAlignment="1">
      <alignment horizontal="center" wrapText="1"/>
    </xf>
    <xf numFmtId="0" fontId="11" fillId="19" borderId="47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25" borderId="20" xfId="0" applyFont="1" applyFill="1" applyBorder="1" applyAlignment="1">
      <alignment/>
    </xf>
    <xf numFmtId="0" fontId="21" fillId="25" borderId="20" xfId="0" applyFont="1" applyFill="1" applyBorder="1" applyAlignment="1">
      <alignment horizontal="left" indent="1"/>
    </xf>
    <xf numFmtId="0" fontId="21" fillId="25" borderId="20" xfId="0" applyFont="1" applyFill="1" applyBorder="1" applyAlignment="1">
      <alignment horizontal="left" indent="2"/>
    </xf>
    <xf numFmtId="0" fontId="21" fillId="25" borderId="20" xfId="0" applyFont="1" applyFill="1" applyBorder="1" applyAlignment="1">
      <alignment horizontal="left" wrapText="1" indent="1"/>
    </xf>
    <xf numFmtId="0" fontId="21" fillId="25" borderId="20" xfId="0" applyFont="1" applyFill="1" applyBorder="1" applyAlignment="1">
      <alignment horizontal="left" wrapText="1" indent="2"/>
    </xf>
    <xf numFmtId="1" fontId="21" fillId="15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2" fillId="15" borderId="1" xfId="0" applyNumberFormat="1" applyFont="1" applyFill="1" applyBorder="1" applyAlignment="1">
      <alignment horizontal="center"/>
    </xf>
    <xf numFmtId="3" fontId="22" fillId="22" borderId="1" xfId="69" applyNumberFormat="1" applyFont="1" applyFill="1" applyBorder="1" applyAlignment="1">
      <alignment horizontal="center" vertical="top" wrapText="1"/>
      <protection/>
    </xf>
    <xf numFmtId="3" fontId="21" fillId="22" borderId="1" xfId="69" applyNumberFormat="1" applyFont="1" applyFill="1" applyBorder="1" applyAlignment="1" applyProtection="1">
      <alignment horizontal="center" vertical="top" wrapText="1"/>
      <protection locked="0"/>
    </xf>
    <xf numFmtId="3" fontId="21" fillId="22" borderId="1" xfId="69" applyNumberFormat="1" applyFont="1" applyFill="1" applyBorder="1" applyAlignment="1">
      <alignment horizontal="center" vertical="top" wrapText="1"/>
      <protection/>
    </xf>
    <xf numFmtId="3" fontId="21" fillId="0" borderId="3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3" fontId="21" fillId="0" borderId="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3" fontId="22" fillId="22" borderId="1" xfId="69" applyNumberFormat="1" applyFont="1" applyFill="1" applyBorder="1" applyAlignment="1">
      <alignment horizontal="center"/>
      <protection/>
    </xf>
    <xf numFmtId="0" fontId="22" fillId="0" borderId="1" xfId="0" applyFont="1" applyFill="1" applyBorder="1" applyAlignment="1">
      <alignment/>
    </xf>
    <xf numFmtId="3" fontId="21" fillId="22" borderId="1" xfId="69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/>
    </xf>
    <xf numFmtId="4" fontId="21" fillId="0" borderId="29" xfId="83" applyNumberFormat="1" applyFont="1" applyFill="1" applyBorder="1" applyAlignment="1">
      <alignment horizontal="center" vertical="center"/>
      <protection/>
    </xf>
    <xf numFmtId="4" fontId="21" fillId="20" borderId="25" xfId="83" applyNumberFormat="1" applyFont="1" applyFill="1" applyBorder="1" applyAlignment="1">
      <alignment horizontal="center" vertical="center"/>
      <protection/>
    </xf>
    <xf numFmtId="4" fontId="21" fillId="0" borderId="25" xfId="83" applyNumberFormat="1" applyFont="1" applyFill="1" applyBorder="1" applyAlignment="1">
      <alignment horizontal="center" vertical="center"/>
      <protection/>
    </xf>
    <xf numFmtId="4" fontId="22" fillId="22" borderId="38" xfId="83" applyNumberFormat="1" applyFont="1" applyFill="1" applyBorder="1" applyAlignment="1">
      <alignment horizontal="center" vertical="center"/>
      <protection/>
    </xf>
    <xf numFmtId="4" fontId="22" fillId="22" borderId="52" xfId="83" applyNumberFormat="1" applyFont="1" applyFill="1" applyBorder="1" applyAlignment="1">
      <alignment horizontal="center" vertical="center"/>
      <protection/>
    </xf>
    <xf numFmtId="180" fontId="21" fillId="0" borderId="57" xfId="83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22" fillId="19" borderId="58" xfId="67" applyFont="1" applyFill="1" applyBorder="1" applyAlignment="1">
      <alignment horizontal="left" vertical="center" wrapText="1"/>
    </xf>
    <xf numFmtId="0" fontId="22" fillId="19" borderId="59" xfId="67" applyFont="1" applyFill="1" applyBorder="1" applyAlignment="1">
      <alignment horizontal="left" vertical="center" wrapText="1"/>
    </xf>
    <xf numFmtId="180" fontId="10" fillId="0" borderId="40" xfId="82" applyFont="1" applyBorder="1" applyAlignment="1">
      <alignment horizontal="left" wrapText="1"/>
      <protection/>
    </xf>
    <xf numFmtId="0" fontId="0" fillId="0" borderId="40" xfId="0" applyBorder="1" applyAlignment="1">
      <alignment/>
    </xf>
    <xf numFmtId="180" fontId="21" fillId="0" borderId="0" xfId="82" applyFont="1" applyAlignment="1">
      <alignment horizontal="left" vertical="center"/>
      <protection/>
    </xf>
    <xf numFmtId="0" fontId="21" fillId="0" borderId="0" xfId="0" applyFont="1" applyAlignment="1">
      <alignment/>
    </xf>
    <xf numFmtId="180" fontId="28" fillId="0" borderId="0" xfId="82" applyFont="1" applyAlignment="1">
      <alignment horizontal="left" vertical="center"/>
      <protection/>
    </xf>
    <xf numFmtId="0" fontId="27" fillId="0" borderId="0" xfId="0" applyFont="1" applyAlignment="1">
      <alignment/>
    </xf>
    <xf numFmtId="0" fontId="1" fillId="19" borderId="60" xfId="0" applyFont="1" applyFill="1" applyBorder="1" applyAlignment="1">
      <alignment horizontal="center"/>
    </xf>
    <xf numFmtId="0" fontId="1" fillId="19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5" xfId="0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Cels_1x_CRFReport-template" xfId="41"/>
    <cellStyle name="AggblueCels_bold_T2x_CRFReport-template" xfId="42"/>
    <cellStyle name="AggCels" xfId="43"/>
    <cellStyle name="AggOrange_CRFReport-template" xfId="44"/>
    <cellStyle name="Bad" xfId="45"/>
    <cellStyle name="Bold GHG Numbers (0.00)" xfId="46"/>
    <cellStyle name="Calculation" xfId="47"/>
    <cellStyle name="Check Cell" xfId="48"/>
    <cellStyle name="Constants" xfId="49"/>
    <cellStyle name="Empty_B_border" xfId="50"/>
    <cellStyle name="Euro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adline" xfId="58"/>
    <cellStyle name="Hyperlink" xfId="59"/>
    <cellStyle name="Input" xfId="60"/>
    <cellStyle name="InputCells" xfId="61"/>
    <cellStyle name="InputCells12_BBorder_CRFReport-template" xfId="62"/>
    <cellStyle name="InputCells12_CRFReport-template" xfId="63"/>
    <cellStyle name="Linked Cell" xfId="64"/>
    <cellStyle name="Navadno_CRFReport-template" xfId="65"/>
    <cellStyle name="Neutral" xfId="66"/>
    <cellStyle name="Normal GHG Textfiels Bold" xfId="67"/>
    <cellStyle name="Normal GHG-Shade" xfId="68"/>
    <cellStyle name="Normal_harmonisation" xfId="69"/>
    <cellStyle name="Note" xfId="70"/>
    <cellStyle name="Followed Hyperlink" xfId="71"/>
    <cellStyle name="Percent" xfId="72"/>
    <cellStyle name="Output" xfId="73"/>
    <cellStyle name="Standard_DK-Indicators_v2" xfId="74"/>
    <cellStyle name="Title" xfId="75"/>
    <cellStyle name="Total" xfId="76"/>
    <cellStyle name="Currency" xfId="77"/>
    <cellStyle name="Currency [0]" xfId="78"/>
    <cellStyle name="Comma" xfId="79"/>
    <cellStyle name="Comma [0]" xfId="80"/>
    <cellStyle name="Warning Text" xfId="81"/>
    <cellStyle name="Обычный_2++_CRFReport-template" xfId="82"/>
    <cellStyle name="Обычный_CRF2002 (1)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Izpusti toplogrednih plinov po glavnih kategorijah virov</a:t>
            </a:r>
          </a:p>
        </c:rich>
      </c:tx>
      <c:layout>
        <c:manualLayout>
          <c:xMode val="factor"/>
          <c:yMode val="factor"/>
          <c:x val="0.08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025"/>
          <c:w val="0.91975"/>
          <c:h val="0.7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'Graf_Izpusti TGP po kat.virov'!$A$4</c:f>
              <c:strCache>
                <c:ptCount val="1"/>
                <c:pt idx="0">
                  <c:v>Raba goriv in ubežne emisije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'Graf_Izpusti TGP po kat.virov'!$A$5</c:f>
              <c:strCache>
                <c:ptCount val="1"/>
                <c:pt idx="0">
                  <c:v>Industrijski procesi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'Graf_Izpusti TGP po kat.virov'!$A$6</c:f>
              <c:strCache>
                <c:ptCount val="1"/>
                <c:pt idx="0">
                  <c:v>Raba topil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kat.virov'!$B$6:$AA$6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'Graf_Izpusti TGP po kat.virov'!$A$7</c:f>
              <c:strCache>
                <c:ptCount val="1"/>
                <c:pt idx="0">
                  <c:v>Kmetijstvo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'Graf_Izpusti TGP po kat.virov'!$A$8</c:f>
              <c:strCache>
                <c:ptCount val="1"/>
                <c:pt idx="0">
                  <c:v>Odpadki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kat.virov'!$B$8:$AA$8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ekv.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11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25"/>
          <c:y val="0.9225"/>
          <c:w val="0.645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66675</xdr:rowOff>
    </xdr:from>
    <xdr:to>
      <xdr:col>11</xdr:col>
      <xdr:colOff>304800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847850"/>
        <a:ext cx="11601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Ceusbs\ProjekcijeEMISIJ\2012\ProjekcijeInEvidence_EMISIJ_jan2013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omba"/>
      <sheetName val="slo"/>
      <sheetName val="eng"/>
      <sheetName val="ProjInEvid_VSI"/>
      <sheetName val="CRF sektor 1"/>
      <sheetName val="1986-2009 graf"/>
      <sheetName val="1986 in 2009"/>
      <sheetName val="ZaTEKST"/>
      <sheetName val="DODanaliza"/>
      <sheetName val="PoPlinih"/>
      <sheetName val="ARSOkazalec"/>
    </sheetNames>
    <sheetDataSet>
      <sheetData sheetId="9">
        <row r="20">
          <cell r="C20">
            <v>16136.40706757989</v>
          </cell>
          <cell r="D20">
            <v>16555.308970967137</v>
          </cell>
          <cell r="E20">
            <v>16754.64013169965</v>
          </cell>
        </row>
        <row r="21">
          <cell r="C21">
            <v>1998.0102312324593</v>
          </cell>
          <cell r="D21">
            <v>2061.93964488199</v>
          </cell>
          <cell r="E21">
            <v>2116.2982094106455</v>
          </cell>
        </row>
        <row r="22">
          <cell r="C22">
            <v>1109.8226710482722</v>
          </cell>
          <cell r="D22">
            <v>1208.8292256043485</v>
          </cell>
          <cell r="E22">
            <v>1303.0218301257792</v>
          </cell>
        </row>
        <row r="23">
          <cell r="C23">
            <v>207.4149019914851</v>
          </cell>
          <cell r="D23">
            <v>190.71755260961405</v>
          </cell>
          <cell r="E23">
            <v>136.47298562032378</v>
          </cell>
        </row>
        <row r="24">
          <cell r="C24">
            <v>13.682441814396396</v>
          </cell>
          <cell r="D24">
            <v>32.395066255115694</v>
          </cell>
          <cell r="E24">
            <v>32.395066255115694</v>
          </cell>
        </row>
        <row r="25">
          <cell r="C25">
            <v>16.542497330000025</v>
          </cell>
          <cell r="D25">
            <v>14.150651861719856</v>
          </cell>
          <cell r="E25">
            <v>8.412719934999998</v>
          </cell>
        </row>
        <row r="35">
          <cell r="C35">
            <v>16136.40706757989</v>
          </cell>
          <cell r="D35">
            <v>15238.845602195432</v>
          </cell>
          <cell r="E35">
            <v>15223.487277476663</v>
          </cell>
        </row>
        <row r="36">
          <cell r="C36">
            <v>1998.0102312324593</v>
          </cell>
          <cell r="D36">
            <v>2006.733154373999</v>
          </cell>
          <cell r="E36">
            <v>2025.6578773705478</v>
          </cell>
        </row>
        <row r="37">
          <cell r="C37">
            <v>1109.8226710482722</v>
          </cell>
          <cell r="D37">
            <v>1166.1611586981282</v>
          </cell>
          <cell r="E37">
            <v>1223.7905694021094</v>
          </cell>
        </row>
        <row r="38">
          <cell r="C38">
            <v>207.4149019914851</v>
          </cell>
          <cell r="D38">
            <v>190.71755260961405</v>
          </cell>
          <cell r="E38">
            <v>136.47298562032378</v>
          </cell>
        </row>
        <row r="39">
          <cell r="C39">
            <v>13.682441814396396</v>
          </cell>
          <cell r="D39">
            <v>32.395066255115694</v>
          </cell>
          <cell r="E39">
            <v>32.395066255115694</v>
          </cell>
        </row>
        <row r="40">
          <cell r="C40">
            <v>16.542497330000025</v>
          </cell>
          <cell r="D40">
            <v>14.150651861719856</v>
          </cell>
          <cell r="E40">
            <v>8.412719934999998</v>
          </cell>
        </row>
      </sheetData>
      <sheetData sheetId="10">
        <row r="7">
          <cell r="B7">
            <v>15607.214138512856</v>
          </cell>
          <cell r="C7">
            <v>16045.50252740008</v>
          </cell>
          <cell r="D7">
            <v>15980.197479762302</v>
          </cell>
        </row>
        <row r="8">
          <cell r="B8">
            <v>6213.704510951058</v>
          </cell>
          <cell r="C8">
            <v>5529.8602059098175</v>
          </cell>
          <cell r="D8">
            <v>5465.762250500883</v>
          </cell>
        </row>
        <row r="9">
          <cell r="B9">
            <v>1899.6318310946208</v>
          </cell>
          <cell r="C9">
            <v>2300.6530658843976</v>
          </cell>
          <cell r="D9">
            <v>2438.8995724673523</v>
          </cell>
        </row>
        <row r="10">
          <cell r="B10">
            <v>5265.120279188642</v>
          </cell>
          <cell r="C10">
            <v>6386.160395996763</v>
          </cell>
          <cell r="D10">
            <v>6610.234380847674</v>
          </cell>
        </row>
        <row r="11">
          <cell r="B11">
            <v>2225.8653010274556</v>
          </cell>
          <cell r="C11">
            <v>1828.8288596091002</v>
          </cell>
          <cell r="D11">
            <v>1465.3012759463932</v>
          </cell>
        </row>
        <row r="12">
          <cell r="B12">
            <v>2.892216251080164</v>
          </cell>
          <cell r="C12">
            <v>0</v>
          </cell>
          <cell r="D12">
            <v>0</v>
          </cell>
        </row>
        <row r="13">
          <cell r="B13">
            <v>359.08395803968995</v>
          </cell>
          <cell r="C13">
            <v>347.0921222006362</v>
          </cell>
          <cell r="D13">
            <v>353.750594796844</v>
          </cell>
        </row>
        <row r="14">
          <cell r="B14">
            <v>329.96911042499994</v>
          </cell>
          <cell r="C14">
            <v>305.10407703017177</v>
          </cell>
          <cell r="D14">
            <v>305.10407703017177</v>
          </cell>
        </row>
        <row r="15">
          <cell r="B15">
            <v>29.11484761468998</v>
          </cell>
          <cell r="C15">
            <v>41.98804517046441</v>
          </cell>
          <cell r="D15">
            <v>48.646517766672204</v>
          </cell>
        </row>
        <row r="17">
          <cell r="B17">
            <v>628.7752979436412</v>
          </cell>
          <cell r="C17">
            <v>568.8826358410389</v>
          </cell>
          <cell r="D17">
            <v>845.6336391710292</v>
          </cell>
        </row>
        <row r="18">
          <cell r="B18">
            <v>4.584479604</v>
          </cell>
          <cell r="C18">
            <v>1.1781</v>
          </cell>
          <cell r="D18">
            <v>1.1781</v>
          </cell>
        </row>
        <row r="19">
          <cell r="B19">
            <v>122.7189561170736</v>
          </cell>
          <cell r="C19">
            <v>216.906997298936</v>
          </cell>
          <cell r="D19">
            <v>219.0925012796959</v>
          </cell>
        </row>
        <row r="20">
          <cell r="B20">
            <v>223.95739932148513</v>
          </cell>
          <cell r="C20">
            <v>204.8682044713339</v>
          </cell>
          <cell r="D20">
            <v>144.8857055553238</v>
          </cell>
        </row>
        <row r="21">
          <cell r="B21">
            <v>30.380000000000003</v>
          </cell>
          <cell r="C21">
            <v>30.380000000000003</v>
          </cell>
          <cell r="D21">
            <v>30.380000000000003</v>
          </cell>
        </row>
        <row r="23">
          <cell r="B23">
            <v>665.921136194141</v>
          </cell>
          <cell r="C23">
            <v>715.9686836541756</v>
          </cell>
          <cell r="D23">
            <v>759.5514409382473</v>
          </cell>
        </row>
        <row r="24">
          <cell r="B24">
            <v>562.562577086145</v>
          </cell>
          <cell r="C24">
            <v>606.2273067344121</v>
          </cell>
          <cell r="D24">
            <v>665.2441009560745</v>
          </cell>
        </row>
        <row r="25">
          <cell r="B25">
            <v>726.4406920012943</v>
          </cell>
          <cell r="C25">
            <v>764.5510111203025</v>
          </cell>
          <cell r="D25">
            <v>829.7656070287346</v>
          </cell>
        </row>
        <row r="27">
          <cell r="B27">
            <v>356.0027642220651</v>
          </cell>
          <cell r="C27">
            <v>328.13280292814204</v>
          </cell>
          <cell r="D27">
            <v>284.08386186378675</v>
          </cell>
        </row>
        <row r="28">
          <cell r="B28">
            <v>189.00572422911256</v>
          </cell>
          <cell r="C28">
            <v>227.89182027989057</v>
          </cell>
          <cell r="D28">
            <v>230.69138516572423</v>
          </cell>
        </row>
        <row r="29">
          <cell r="B29">
            <v>5.232687724999999</v>
          </cell>
          <cell r="C29">
            <v>5.758900250980603</v>
          </cell>
          <cell r="D29">
            <v>6.786526528749483</v>
          </cell>
        </row>
        <row r="32">
          <cell r="B32">
            <v>-4733.09057472901</v>
          </cell>
          <cell r="C32">
            <v>-12063.686076357411</v>
          </cell>
          <cell r="D32">
            <v>-12105.262091333814</v>
          </cell>
        </row>
        <row r="33">
          <cell r="B33">
            <v>-1320</v>
          </cell>
        </row>
        <row r="43">
          <cell r="B43">
            <v>15607.214138512856</v>
          </cell>
          <cell r="C43">
            <v>14724.48661667833</v>
          </cell>
          <cell r="D43">
            <v>14438.550254429472</v>
          </cell>
        </row>
        <row r="44">
          <cell r="B44">
            <v>6213.704510951058</v>
          </cell>
          <cell r="C44">
            <v>5529.8602059098175</v>
          </cell>
          <cell r="D44">
            <v>5465.762250500883</v>
          </cell>
        </row>
        <row r="45">
          <cell r="B45">
            <v>1899.6318310946208</v>
          </cell>
          <cell r="C45">
            <v>2300.6530658843976</v>
          </cell>
          <cell r="D45">
            <v>2438.8995724673523</v>
          </cell>
        </row>
        <row r="46">
          <cell r="B46">
            <v>5265.120279188642</v>
          </cell>
          <cell r="C46">
            <v>5355.609089666355</v>
          </cell>
          <cell r="D46">
            <v>5358.543645374364</v>
          </cell>
        </row>
        <row r="47">
          <cell r="B47">
            <v>2225.8653010274556</v>
          </cell>
          <cell r="C47">
            <v>1538.3642552177607</v>
          </cell>
          <cell r="D47">
            <v>1175.3447860868732</v>
          </cell>
        </row>
        <row r="48">
          <cell r="B48">
            <v>2.892216251080164</v>
          </cell>
          <cell r="C48">
            <v>0</v>
          </cell>
          <cell r="D48">
            <v>0</v>
          </cell>
        </row>
        <row r="49">
          <cell r="B49">
            <v>359.08395803968995</v>
          </cell>
          <cell r="C49">
            <v>347.0921222006362</v>
          </cell>
          <cell r="D49">
            <v>353.750594796844</v>
          </cell>
        </row>
        <row r="50">
          <cell r="B50">
            <v>329.96911042499994</v>
          </cell>
          <cell r="C50">
            <v>305.10407703017177</v>
          </cell>
          <cell r="D50">
            <v>305.10407703017177</v>
          </cell>
        </row>
        <row r="51">
          <cell r="B51">
            <v>29.11484761468998</v>
          </cell>
          <cell r="C51">
            <v>41.98804517046441</v>
          </cell>
          <cell r="D51">
            <v>48.646517766672204</v>
          </cell>
        </row>
        <row r="53">
          <cell r="B53">
            <v>628.7752979436412</v>
          </cell>
          <cell r="C53">
            <v>568.8826358410389</v>
          </cell>
          <cell r="D53">
            <v>845.6336391710292</v>
          </cell>
        </row>
        <row r="54">
          <cell r="B54">
            <v>4.584479604</v>
          </cell>
          <cell r="C54">
            <v>1.1781</v>
          </cell>
          <cell r="D54">
            <v>1.1781</v>
          </cell>
        </row>
        <row r="55">
          <cell r="B55">
            <v>122.7189561170736</v>
          </cell>
          <cell r="C55">
            <v>216.906997298936</v>
          </cell>
          <cell r="D55">
            <v>219.0925012796959</v>
          </cell>
        </row>
        <row r="56">
          <cell r="B56">
            <v>223.95739932148513</v>
          </cell>
          <cell r="C56">
            <v>204.8682044713339</v>
          </cell>
          <cell r="D56">
            <v>144.8857055553238</v>
          </cell>
        </row>
        <row r="57">
          <cell r="B57">
            <v>30.380000000000003</v>
          </cell>
          <cell r="C57">
            <v>30.380000000000003</v>
          </cell>
          <cell r="D57">
            <v>30.380000000000003</v>
          </cell>
        </row>
        <row r="59">
          <cell r="B59">
            <v>665.921136194141</v>
          </cell>
          <cell r="C59">
            <v>691.7304327866742</v>
          </cell>
          <cell r="D59">
            <v>733.4725984382122</v>
          </cell>
        </row>
        <row r="60">
          <cell r="B60">
            <v>562.562577086145</v>
          </cell>
          <cell r="C60">
            <v>558.5475689918546</v>
          </cell>
          <cell r="D60">
            <v>575.5411788092036</v>
          </cell>
        </row>
        <row r="61">
          <cell r="B61">
            <v>726.4406920012943</v>
          </cell>
          <cell r="C61">
            <v>743.1469842661883</v>
          </cell>
          <cell r="D61">
            <v>786.1701500217191</v>
          </cell>
        </row>
        <row r="63">
          <cell r="B63">
            <v>356.0027642220651</v>
          </cell>
          <cell r="C63">
            <v>328.13280292814204</v>
          </cell>
          <cell r="D63">
            <v>284.08386186378675</v>
          </cell>
        </row>
        <row r="64">
          <cell r="B64">
            <v>189.00572422911256</v>
          </cell>
          <cell r="C64">
            <v>227.89182027989057</v>
          </cell>
          <cell r="D64">
            <v>230.69138516572423</v>
          </cell>
        </row>
        <row r="65">
          <cell r="B65">
            <v>5.232687724999999</v>
          </cell>
          <cell r="C65">
            <v>5.758900250980603</v>
          </cell>
          <cell r="D65">
            <v>6.786526528749483</v>
          </cell>
        </row>
        <row r="68">
          <cell r="B68">
            <v>-4733.09057472901</v>
          </cell>
          <cell r="C68">
            <v>-12063.686076357411</v>
          </cell>
          <cell r="D68">
            <v>-12105.262091333814</v>
          </cell>
        </row>
        <row r="69">
          <cell r="B69">
            <v>-1320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75" zoomScaleNormal="75" zoomScaleSheetLayoutView="75" zoomScalePageLayoutView="0" workbookViewId="0" topLeftCell="A1">
      <selection activeCell="A3" sqref="A3:A4"/>
    </sheetView>
  </sheetViews>
  <sheetFormatPr defaultColWidth="8.00390625" defaultRowHeight="15" customHeight="1"/>
  <cols>
    <col min="1" max="1" width="56.75390625" style="14" customWidth="1"/>
    <col min="2" max="22" width="20.875" style="14" customWidth="1"/>
    <col min="23" max="23" width="22.75390625" style="14" customWidth="1"/>
    <col min="24" max="27" width="20.875" style="14" customWidth="1"/>
    <col min="28" max="28" width="29.125" style="14" customWidth="1"/>
    <col min="29" max="40" width="20.875" style="14" customWidth="1"/>
    <col min="41" max="41" width="19.125" style="14" customWidth="1"/>
    <col min="42" max="42" width="1.25" style="14" customWidth="1"/>
    <col min="43" max="43" width="8.625" style="14" customWidth="1"/>
    <col min="44" max="44" width="8.75390625" style="14" customWidth="1"/>
    <col min="45" max="48" width="9.00390625" style="14" customWidth="1"/>
    <col min="49" max="49" width="9.125" style="14" customWidth="1"/>
    <col min="50" max="50" width="9.25390625" style="14" customWidth="1"/>
    <col min="51" max="51" width="8.75390625" style="14" customWidth="1"/>
    <col min="52" max="52" width="10.25390625" style="14" customWidth="1"/>
    <col min="53" max="53" width="9.875" style="14" customWidth="1"/>
    <col min="54" max="54" width="9.625" style="14" customWidth="1"/>
    <col min="55" max="16384" width="8.00390625" style="14" customWidth="1"/>
  </cols>
  <sheetData>
    <row r="1" ht="15" customHeight="1">
      <c r="A1" s="14" t="s">
        <v>84</v>
      </c>
    </row>
    <row r="2" spans="1:6" ht="12.75" customHeight="1" thickBot="1">
      <c r="A2" s="15"/>
      <c r="B2" s="16"/>
      <c r="C2" s="16"/>
      <c r="D2" s="16"/>
      <c r="E2" s="16"/>
      <c r="F2" s="16"/>
    </row>
    <row r="3" spans="1:28" ht="14.25" customHeight="1">
      <c r="A3" s="233" t="s">
        <v>63</v>
      </c>
      <c r="B3" s="17" t="s">
        <v>18</v>
      </c>
      <c r="C3" s="17" t="s">
        <v>88</v>
      </c>
      <c r="D3" s="17" t="s">
        <v>89</v>
      </c>
      <c r="E3" s="17" t="s">
        <v>90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31" t="s">
        <v>83</v>
      </c>
      <c r="V3" s="31" t="s">
        <v>87</v>
      </c>
      <c r="W3" s="31" t="s">
        <v>91</v>
      </c>
      <c r="X3" s="31" t="s">
        <v>131</v>
      </c>
      <c r="Y3" s="31" t="s">
        <v>147</v>
      </c>
      <c r="Z3" s="31" t="s">
        <v>149</v>
      </c>
      <c r="AA3" s="31" t="s">
        <v>150</v>
      </c>
      <c r="AB3" s="155" t="s">
        <v>151</v>
      </c>
    </row>
    <row r="4" spans="1:28" ht="18" customHeight="1" thickBot="1">
      <c r="A4" s="234"/>
      <c r="B4" s="18" t="s">
        <v>85</v>
      </c>
      <c r="C4" s="18" t="s">
        <v>85</v>
      </c>
      <c r="D4" s="18" t="s">
        <v>85</v>
      </c>
      <c r="E4" s="18" t="s">
        <v>85</v>
      </c>
      <c r="F4" s="18" t="s">
        <v>85</v>
      </c>
      <c r="G4" s="18" t="s">
        <v>85</v>
      </c>
      <c r="H4" s="18" t="s">
        <v>85</v>
      </c>
      <c r="I4" s="18" t="s">
        <v>85</v>
      </c>
      <c r="J4" s="18" t="s">
        <v>85</v>
      </c>
      <c r="K4" s="18" t="s">
        <v>85</v>
      </c>
      <c r="L4" s="18" t="s">
        <v>85</v>
      </c>
      <c r="M4" s="18" t="s">
        <v>85</v>
      </c>
      <c r="N4" s="18" t="s">
        <v>85</v>
      </c>
      <c r="O4" s="18" t="s">
        <v>85</v>
      </c>
      <c r="P4" s="18" t="s">
        <v>85</v>
      </c>
      <c r="Q4" s="18" t="s">
        <v>85</v>
      </c>
      <c r="R4" s="18" t="s">
        <v>85</v>
      </c>
      <c r="S4" s="18" t="s">
        <v>85</v>
      </c>
      <c r="T4" s="18" t="s">
        <v>85</v>
      </c>
      <c r="U4" s="32" t="s">
        <v>85</v>
      </c>
      <c r="V4" s="32" t="s">
        <v>85</v>
      </c>
      <c r="W4" s="32" t="s">
        <v>85</v>
      </c>
      <c r="X4" s="32" t="s">
        <v>85</v>
      </c>
      <c r="Y4" s="32" t="s">
        <v>85</v>
      </c>
      <c r="Z4" s="32" t="s">
        <v>85</v>
      </c>
      <c r="AA4" s="32" t="s">
        <v>85</v>
      </c>
      <c r="AB4" s="156" t="s">
        <v>140</v>
      </c>
    </row>
    <row r="5" spans="1:28" ht="18.75" customHeight="1" thickTop="1">
      <c r="A5" s="19" t="s">
        <v>132</v>
      </c>
      <c r="B5" s="20">
        <v>7162.465067337582</v>
      </c>
      <c r="C5" s="20">
        <v>6620.862029652795</v>
      </c>
      <c r="D5" s="20">
        <v>6377.087612914465</v>
      </c>
      <c r="E5" s="20">
        <v>6336.184765130514</v>
      </c>
      <c r="F5" s="20">
        <v>5730.658683774617</v>
      </c>
      <c r="G5" s="20">
        <v>4743.075133856611</v>
      </c>
      <c r="H5" s="20">
        <v>4658.546954081644</v>
      </c>
      <c r="I5" s="20">
        <v>5025.902660523466</v>
      </c>
      <c r="J5" s="20">
        <v>5184.093849642769</v>
      </c>
      <c r="K5" s="20">
        <v>6039.052926534941</v>
      </c>
      <c r="L5" s="20">
        <v>6735.500795884517</v>
      </c>
      <c r="M5" s="20">
        <v>7080.409258537481</v>
      </c>
      <c r="N5" s="20">
        <v>6864.750991294712</v>
      </c>
      <c r="O5" s="20">
        <v>6237.10312310686</v>
      </c>
      <c r="P5" s="20">
        <v>5311.193267712042</v>
      </c>
      <c r="Q5" s="20">
        <v>6255.254394369276</v>
      </c>
      <c r="R5" s="20">
        <v>6421.939011945454</v>
      </c>
      <c r="S5" s="20">
        <v>6299.016919270634</v>
      </c>
      <c r="T5" s="20">
        <v>6589.09047991026</v>
      </c>
      <c r="U5" s="29">
        <v>6919.801816384237</v>
      </c>
      <c r="V5" s="157">
        <v>7197.320183369494</v>
      </c>
      <c r="W5" s="197">
        <v>7303.596704169422</v>
      </c>
      <c r="X5" s="157">
        <v>8295.561147657229</v>
      </c>
      <c r="Y5" s="231">
        <v>6387.341658409217</v>
      </c>
      <c r="Z5" s="231">
        <v>6484.311205918369</v>
      </c>
      <c r="AA5" s="231">
        <v>6557.568831092832</v>
      </c>
      <c r="AB5" s="226">
        <v>-8.445363859479192</v>
      </c>
    </row>
    <row r="6" spans="1:28" ht="15.75" customHeight="1">
      <c r="A6" s="21" t="s">
        <v>133</v>
      </c>
      <c r="B6" s="22">
        <v>16355.782669321945</v>
      </c>
      <c r="C6" s="22">
        <v>15790.633626978703</v>
      </c>
      <c r="D6" s="22">
        <v>15512.152341541536</v>
      </c>
      <c r="E6" s="22">
        <v>15451.49541952275</v>
      </c>
      <c r="F6" s="22">
        <v>14791.979198348563</v>
      </c>
      <c r="G6" s="22">
        <v>13780.288990739424</v>
      </c>
      <c r="H6" s="22">
        <v>13690.976725372067</v>
      </c>
      <c r="I6" s="22">
        <v>14054.39822989863</v>
      </c>
      <c r="J6" s="22">
        <v>14188.797747692814</v>
      </c>
      <c r="K6" s="22">
        <v>15011.06842961934</v>
      </c>
      <c r="L6" s="22">
        <v>15678.14453820861</v>
      </c>
      <c r="M6" s="22">
        <v>15990.935698251222</v>
      </c>
      <c r="N6" s="22">
        <v>15730.74408933167</v>
      </c>
      <c r="O6" s="22">
        <v>15104.358959661778</v>
      </c>
      <c r="P6" s="22">
        <v>15213.495739269278</v>
      </c>
      <c r="Q6" s="22">
        <v>16124.961869789615</v>
      </c>
      <c r="R6" s="22">
        <v>16276.191016743669</v>
      </c>
      <c r="S6" s="22">
        <v>16034.75523234957</v>
      </c>
      <c r="T6" s="22">
        <v>16392.462961518424</v>
      </c>
      <c r="U6" s="33">
        <v>16693.702501553405</v>
      </c>
      <c r="V6" s="33">
        <v>16891.688221574223</v>
      </c>
      <c r="W6" s="33">
        <v>17029.259628850145</v>
      </c>
      <c r="X6" s="33">
        <v>17998.95418035375</v>
      </c>
      <c r="Y6" s="121">
        <v>16061.098321815949</v>
      </c>
      <c r="Z6" s="121">
        <v>16136.458110977386</v>
      </c>
      <c r="AA6" s="121">
        <v>16177.685691592233</v>
      </c>
      <c r="AB6" s="227">
        <v>-1.0888930314766503</v>
      </c>
    </row>
    <row r="7" spans="1:28" ht="15.75" customHeight="1">
      <c r="A7" s="23" t="s">
        <v>134</v>
      </c>
      <c r="B7" s="20">
        <v>2173.5516501125376</v>
      </c>
      <c r="C7" s="20">
        <v>2163.0885671430665</v>
      </c>
      <c r="D7" s="20">
        <v>2147.0093961174716</v>
      </c>
      <c r="E7" s="20">
        <v>2151.076200061626</v>
      </c>
      <c r="F7" s="20">
        <v>2122.544124109956</v>
      </c>
      <c r="G7" s="20">
        <v>2044.2907635042702</v>
      </c>
      <c r="H7" s="20">
        <v>2120.535032970668</v>
      </c>
      <c r="I7" s="20">
        <v>2057.412486305111</v>
      </c>
      <c r="J7" s="20">
        <v>2049.870683872304</v>
      </c>
      <c r="K7" s="20">
        <v>2043.7269011479148</v>
      </c>
      <c r="L7" s="20">
        <v>2006.2204527579934</v>
      </c>
      <c r="M7" s="20">
        <v>2013.3628387842425</v>
      </c>
      <c r="N7" s="20">
        <v>2051.164327117635</v>
      </c>
      <c r="O7" s="20">
        <v>2024.736410327036</v>
      </c>
      <c r="P7" s="20">
        <v>2119.3369487170035</v>
      </c>
      <c r="Q7" s="20">
        <v>2089.0974983917367</v>
      </c>
      <c r="R7" s="20">
        <v>2177.3615159252067</v>
      </c>
      <c r="S7" s="20">
        <v>2156.578046074347</v>
      </c>
      <c r="T7" s="20">
        <v>2138.2792789626424</v>
      </c>
      <c r="U7" s="29">
        <v>2140.15005054725</v>
      </c>
      <c r="V7" s="29">
        <v>2167.066375274782</v>
      </c>
      <c r="W7" s="29">
        <v>2165.804571962796</v>
      </c>
      <c r="X7" s="29">
        <v>2043.1370145737699</v>
      </c>
      <c r="Y7" s="122">
        <v>2008.0147116538483</v>
      </c>
      <c r="Z7" s="122">
        <v>1998.362959628856</v>
      </c>
      <c r="AA7" s="122">
        <v>1967.3824836051133</v>
      </c>
      <c r="AB7" s="228">
        <v>-9.485358514335271</v>
      </c>
    </row>
    <row r="8" spans="1:28" ht="15.75" customHeight="1">
      <c r="A8" s="24" t="s">
        <v>135</v>
      </c>
      <c r="B8" s="22">
        <v>2173.5516501125376</v>
      </c>
      <c r="C8" s="22">
        <v>2163.0885671430665</v>
      </c>
      <c r="D8" s="22">
        <v>2145.6743307354263</v>
      </c>
      <c r="E8" s="22">
        <v>2150.194726356837</v>
      </c>
      <c r="F8" s="22">
        <v>2118.020915249972</v>
      </c>
      <c r="G8" s="22">
        <v>2039.7004891865797</v>
      </c>
      <c r="H8" s="22">
        <v>2118.189064161513</v>
      </c>
      <c r="I8" s="22">
        <v>2057.412486305111</v>
      </c>
      <c r="J8" s="22">
        <v>2049.870683872304</v>
      </c>
      <c r="K8" s="22">
        <v>2042.6332861048395</v>
      </c>
      <c r="L8" s="22">
        <v>2004.4299592951397</v>
      </c>
      <c r="M8" s="22">
        <v>2010.547044490435</v>
      </c>
      <c r="N8" s="22">
        <v>2045.8380222564451</v>
      </c>
      <c r="O8" s="22">
        <v>2022.377733605304</v>
      </c>
      <c r="P8" s="22">
        <v>2118.4250641693993</v>
      </c>
      <c r="Q8" s="22">
        <v>2087.3319065610435</v>
      </c>
      <c r="R8" s="22">
        <v>2176.792451192623</v>
      </c>
      <c r="S8" s="22">
        <v>2144.8776579415417</v>
      </c>
      <c r="T8" s="22">
        <v>2137.714621598583</v>
      </c>
      <c r="U8" s="33">
        <v>2139.1052838386486</v>
      </c>
      <c r="V8" s="33">
        <v>2159.553207608152</v>
      </c>
      <c r="W8" s="33">
        <v>2165.0802209458857</v>
      </c>
      <c r="X8" s="33">
        <v>2042.794047846465</v>
      </c>
      <c r="Y8" s="121">
        <v>2007.1719493359276</v>
      </c>
      <c r="Z8" s="121">
        <v>1997.9805469532614</v>
      </c>
      <c r="AA8" s="121">
        <v>1966.213943297131</v>
      </c>
      <c r="AB8" s="227">
        <v>-9.53912030591367</v>
      </c>
    </row>
    <row r="9" spans="1:28" ht="15.75" customHeight="1">
      <c r="A9" s="23" t="s">
        <v>136</v>
      </c>
      <c r="B9" s="20">
        <v>1387.9913499060622</v>
      </c>
      <c r="C9" s="20">
        <v>1403.123924869657</v>
      </c>
      <c r="D9" s="20">
        <v>1346.1645249879896</v>
      </c>
      <c r="E9" s="20">
        <v>1288.1061300616109</v>
      </c>
      <c r="F9" s="20">
        <v>1266.0729101120894</v>
      </c>
      <c r="G9" s="20">
        <v>1184.8425744413498</v>
      </c>
      <c r="H9" s="20">
        <v>1276.5309097666357</v>
      </c>
      <c r="I9" s="20">
        <v>1210.784846714765</v>
      </c>
      <c r="J9" s="20">
        <v>1270.6564568203212</v>
      </c>
      <c r="K9" s="20">
        <v>1324.9127693447317</v>
      </c>
      <c r="L9" s="20">
        <v>1375.221748134214</v>
      </c>
      <c r="M9" s="20">
        <v>1406.4134531035731</v>
      </c>
      <c r="N9" s="20">
        <v>1396.235751186932</v>
      </c>
      <c r="O9" s="20">
        <v>1386.9765370927632</v>
      </c>
      <c r="P9" s="20">
        <v>1426.175169588936</v>
      </c>
      <c r="Q9" s="20">
        <v>1397.8105332565856</v>
      </c>
      <c r="R9" s="20">
        <v>1284.9962197122015</v>
      </c>
      <c r="S9" s="20">
        <v>1238.5508387212728</v>
      </c>
      <c r="T9" s="20">
        <v>1184.4669010125917</v>
      </c>
      <c r="U9" s="29">
        <v>1191.3159977601138</v>
      </c>
      <c r="V9" s="29">
        <v>1207.0439272593794</v>
      </c>
      <c r="W9" s="29">
        <v>1209.8799870334285</v>
      </c>
      <c r="X9" s="29">
        <v>1139.0558859616913</v>
      </c>
      <c r="Y9" s="122">
        <v>1139.358567333117</v>
      </c>
      <c r="Z9" s="122">
        <v>1109.8528115069107</v>
      </c>
      <c r="AA9" s="122">
        <v>1103.3180093915082</v>
      </c>
      <c r="AB9" s="228">
        <v>-20.50973448313063</v>
      </c>
    </row>
    <row r="10" spans="1:28" ht="15.75" customHeight="1">
      <c r="A10" s="24" t="s">
        <v>137</v>
      </c>
      <c r="B10" s="22">
        <v>1387.9913499060622</v>
      </c>
      <c r="C10" s="22">
        <v>1403.123924869657</v>
      </c>
      <c r="D10" s="22">
        <v>1345.9236481121816</v>
      </c>
      <c r="E10" s="22">
        <v>1287.947091684186</v>
      </c>
      <c r="F10" s="22">
        <v>1265.2568179315315</v>
      </c>
      <c r="G10" s="22">
        <v>1184.0143820909093</v>
      </c>
      <c r="H10" s="22">
        <v>1276.1076423783172</v>
      </c>
      <c r="I10" s="22">
        <v>1210.784846714765</v>
      </c>
      <c r="J10" s="22">
        <v>1270.6564568203212</v>
      </c>
      <c r="K10" s="22">
        <v>1324.7154557311399</v>
      </c>
      <c r="L10" s="22">
        <v>1374.8987014300694</v>
      </c>
      <c r="M10" s="22">
        <v>1405.9054182600871</v>
      </c>
      <c r="N10" s="22">
        <v>1395.2747617913417</v>
      </c>
      <c r="O10" s="22">
        <v>1386.5509769011703</v>
      </c>
      <c r="P10" s="22">
        <v>1426.0106443874897</v>
      </c>
      <c r="Q10" s="22">
        <v>1397.4919793866034</v>
      </c>
      <c r="R10" s="22">
        <v>1284.8935471863756</v>
      </c>
      <c r="S10" s="22">
        <v>1236.4398163121264</v>
      </c>
      <c r="T10" s="22">
        <v>1184.365023678653</v>
      </c>
      <c r="U10" s="33">
        <v>1191.127497523271</v>
      </c>
      <c r="V10" s="33">
        <v>1205.688376902596</v>
      </c>
      <c r="W10" s="33">
        <v>1209.7492972467796</v>
      </c>
      <c r="X10" s="33">
        <v>1138.994006779675</v>
      </c>
      <c r="Y10" s="121">
        <v>1139.2065133911005</v>
      </c>
      <c r="Z10" s="121">
        <v>1109.7838153575044</v>
      </c>
      <c r="AA10" s="121">
        <v>1103.1071775158352</v>
      </c>
      <c r="AB10" s="227">
        <v>-20.524924194196718</v>
      </c>
    </row>
    <row r="11" spans="1:28" ht="15.75" customHeight="1">
      <c r="A11" s="23" t="s">
        <v>61</v>
      </c>
      <c r="B11" s="20" t="s">
        <v>148</v>
      </c>
      <c r="C11" s="20" t="s">
        <v>148</v>
      </c>
      <c r="D11" s="20" t="s">
        <v>148</v>
      </c>
      <c r="E11" s="20" t="s">
        <v>148</v>
      </c>
      <c r="F11" s="20" t="s">
        <v>148</v>
      </c>
      <c r="G11" s="20" t="s">
        <v>148</v>
      </c>
      <c r="H11" s="20" t="s">
        <v>148</v>
      </c>
      <c r="I11" s="20" t="s">
        <v>148</v>
      </c>
      <c r="J11" s="20" t="s">
        <v>148</v>
      </c>
      <c r="K11" s="20">
        <v>31.761476499999997</v>
      </c>
      <c r="L11" s="20">
        <v>30.0165918</v>
      </c>
      <c r="M11" s="20">
        <v>35.1605925565</v>
      </c>
      <c r="N11" s="20">
        <v>30.74192135357417</v>
      </c>
      <c r="O11" s="20">
        <v>29.46263435709948</v>
      </c>
      <c r="P11" s="20">
        <v>40.8710065413724</v>
      </c>
      <c r="Q11" s="20">
        <v>51.528073367808744</v>
      </c>
      <c r="R11" s="20">
        <v>65.50501352246803</v>
      </c>
      <c r="S11" s="20">
        <v>92.6951277324183</v>
      </c>
      <c r="T11" s="20">
        <v>111.2903052586974</v>
      </c>
      <c r="U11" s="29">
        <v>133.0186313427692</v>
      </c>
      <c r="V11" s="29">
        <v>154.3610925791156</v>
      </c>
      <c r="W11" s="29">
        <v>177.15245601752937</v>
      </c>
      <c r="X11" s="29">
        <v>187.9117674947317</v>
      </c>
      <c r="Y11" s="122">
        <v>195.80148952544602</v>
      </c>
      <c r="Z11" s="122">
        <v>207.4149019914851</v>
      </c>
      <c r="AA11" s="122">
        <v>217.15047869432087</v>
      </c>
      <c r="AB11" s="228">
        <v>100</v>
      </c>
    </row>
    <row r="12" spans="1:28" ht="15.75" customHeight="1">
      <c r="A12" s="24" t="s">
        <v>62</v>
      </c>
      <c r="B12" s="22">
        <v>276.29112</v>
      </c>
      <c r="C12" s="22">
        <v>317.87280000000004</v>
      </c>
      <c r="D12" s="22">
        <v>219.632</v>
      </c>
      <c r="E12" s="22">
        <v>249.83140000000006</v>
      </c>
      <c r="F12" s="22">
        <v>257.44431999999995</v>
      </c>
      <c r="G12" s="22">
        <v>302.58018000000004</v>
      </c>
      <c r="H12" s="22">
        <v>106.74978617879627</v>
      </c>
      <c r="I12" s="22">
        <v>105.87379538573636</v>
      </c>
      <c r="J12" s="22">
        <v>105.29826335303144</v>
      </c>
      <c r="K12" s="22">
        <v>106.48400000000001</v>
      </c>
      <c r="L12" s="22">
        <v>101.745</v>
      </c>
      <c r="M12" s="22">
        <v>104.87</v>
      </c>
      <c r="N12" s="22">
        <v>102.032</v>
      </c>
      <c r="O12" s="22">
        <v>105.352</v>
      </c>
      <c r="P12" s="22">
        <v>105.612</v>
      </c>
      <c r="Q12" s="22">
        <v>105.612</v>
      </c>
      <c r="R12" s="22">
        <v>116.444</v>
      </c>
      <c r="S12" s="22">
        <v>118.99000000000001</v>
      </c>
      <c r="T12" s="22">
        <v>120.008</v>
      </c>
      <c r="U12" s="33">
        <v>132.73135330399944</v>
      </c>
      <c r="V12" s="33">
        <v>124.70037850248818</v>
      </c>
      <c r="W12" s="33">
        <v>90.86978969792042</v>
      </c>
      <c r="X12" s="33">
        <v>20.914790576103243</v>
      </c>
      <c r="Y12" s="121">
        <v>7.4325489338108355</v>
      </c>
      <c r="Z12" s="121">
        <v>13.682441814396396</v>
      </c>
      <c r="AA12" s="121">
        <v>28.610827062563697</v>
      </c>
      <c r="AB12" s="227">
        <v>-89.64468092113721</v>
      </c>
    </row>
    <row r="13" spans="1:28" ht="15.75" customHeight="1" thickBot="1">
      <c r="A13" s="23" t="s">
        <v>125</v>
      </c>
      <c r="B13" s="20">
        <v>10.241150000000001</v>
      </c>
      <c r="C13" s="20">
        <v>10.241150000000001</v>
      </c>
      <c r="D13" s="20">
        <v>10.241150000000001</v>
      </c>
      <c r="E13" s="20">
        <v>11.464830000000001</v>
      </c>
      <c r="F13" s="20">
        <v>10.303290000000002</v>
      </c>
      <c r="G13" s="20">
        <v>10.1097</v>
      </c>
      <c r="H13" s="20">
        <v>10.133600000000001</v>
      </c>
      <c r="I13" s="20">
        <v>11.04897</v>
      </c>
      <c r="J13" s="20">
        <v>11.359670000000001</v>
      </c>
      <c r="K13" s="20">
        <v>12.717190000000002</v>
      </c>
      <c r="L13" s="20">
        <v>13.49872</v>
      </c>
      <c r="M13" s="20">
        <v>13.89307</v>
      </c>
      <c r="N13" s="20">
        <v>13.386389999999999</v>
      </c>
      <c r="O13" s="20">
        <v>16.10621</v>
      </c>
      <c r="P13" s="20">
        <v>15.738150000000001</v>
      </c>
      <c r="Q13" s="20">
        <v>16.108600000000003</v>
      </c>
      <c r="R13" s="20">
        <v>17.334670000000003</v>
      </c>
      <c r="S13" s="20">
        <v>17.91544</v>
      </c>
      <c r="T13" s="20">
        <v>18.312180000000005</v>
      </c>
      <c r="U13" s="29">
        <v>18.864670325000002</v>
      </c>
      <c r="V13" s="29">
        <v>18.26256238085883</v>
      </c>
      <c r="W13" s="29">
        <v>17.543413093542863</v>
      </c>
      <c r="X13" s="29">
        <v>16.678166038052115</v>
      </c>
      <c r="Y13" s="122">
        <v>15.918868655000027</v>
      </c>
      <c r="Z13" s="122">
        <v>16.542497330000025</v>
      </c>
      <c r="AA13" s="122">
        <v>16.542497330000025</v>
      </c>
      <c r="AB13" s="228">
        <v>61.529684947491475</v>
      </c>
    </row>
    <row r="14" spans="1:28" ht="18.75" customHeight="1">
      <c r="A14" s="25" t="s">
        <v>138</v>
      </c>
      <c r="B14" s="26">
        <v>11010.540337356182</v>
      </c>
      <c r="C14" s="26">
        <v>10515.188471665517</v>
      </c>
      <c r="D14" s="26">
        <v>10100.134684019926</v>
      </c>
      <c r="E14" s="26">
        <v>10036.663325253754</v>
      </c>
      <c r="F14" s="26">
        <v>9387.023327996663</v>
      </c>
      <c r="G14" s="26">
        <v>8284.898351802232</v>
      </c>
      <c r="H14" s="26">
        <v>8172.496282997744</v>
      </c>
      <c r="I14" s="26">
        <v>8411.022758929079</v>
      </c>
      <c r="J14" s="26">
        <v>8621.278923688425</v>
      </c>
      <c r="K14" s="26">
        <v>9558.655263527588</v>
      </c>
      <c r="L14" s="26">
        <v>10262.203308576725</v>
      </c>
      <c r="M14" s="26">
        <v>10654.109212981797</v>
      </c>
      <c r="N14" s="26">
        <v>10458.311380952851</v>
      </c>
      <c r="O14" s="26">
        <v>9799.73691488376</v>
      </c>
      <c r="P14" s="26">
        <v>9018.926542559353</v>
      </c>
      <c r="Q14" s="26">
        <v>9915.411099385406</v>
      </c>
      <c r="R14" s="26">
        <v>10083.58043110533</v>
      </c>
      <c r="S14" s="26">
        <v>9923.746371798672</v>
      </c>
      <c r="T14" s="26">
        <v>10161.447145144191</v>
      </c>
      <c r="U14" s="34">
        <v>10535.88251966337</v>
      </c>
      <c r="V14" s="34">
        <v>10868.754519366117</v>
      </c>
      <c r="W14" s="34">
        <v>10964.84692197464</v>
      </c>
      <c r="X14" s="34">
        <v>11703.258772301577</v>
      </c>
      <c r="Y14" s="123">
        <v>9753.86784451044</v>
      </c>
      <c r="Z14" s="123">
        <v>9830.166818190019</v>
      </c>
      <c r="AA14" s="123">
        <v>9890.573127176338</v>
      </c>
      <c r="AB14" s="229">
        <v>-10.171773372284537</v>
      </c>
    </row>
    <row r="15" spans="1:28" ht="19.5" customHeight="1" thickBot="1">
      <c r="A15" s="27" t="s">
        <v>139</v>
      </c>
      <c r="B15" s="28">
        <v>20203.857939340545</v>
      </c>
      <c r="C15" s="28">
        <v>19684.960068991422</v>
      </c>
      <c r="D15" s="28">
        <v>19233.623470389142</v>
      </c>
      <c r="E15" s="28">
        <v>19150.933467563773</v>
      </c>
      <c r="F15" s="28">
        <v>18443.00454153007</v>
      </c>
      <c r="G15" s="28">
        <v>17316.693742016916</v>
      </c>
      <c r="H15" s="28">
        <v>17202.156818090694</v>
      </c>
      <c r="I15" s="28">
        <v>17439.518328304242</v>
      </c>
      <c r="J15" s="28">
        <v>17625.98282173847</v>
      </c>
      <c r="K15" s="28">
        <v>18529.37983795532</v>
      </c>
      <c r="L15" s="28">
        <v>19202.73351073382</v>
      </c>
      <c r="M15" s="28">
        <v>19561.311823558244</v>
      </c>
      <c r="N15" s="28">
        <v>19318.01718473303</v>
      </c>
      <c r="O15" s="28">
        <v>18664.20851452535</v>
      </c>
      <c r="P15" s="28">
        <v>18920.15260436754</v>
      </c>
      <c r="Q15" s="28">
        <v>19783.03442910507</v>
      </c>
      <c r="R15" s="28">
        <v>19937.160698645137</v>
      </c>
      <c r="S15" s="28">
        <v>19645.673274335655</v>
      </c>
      <c r="T15" s="28">
        <v>19964.15309205436</v>
      </c>
      <c r="U15" s="30">
        <v>20308.549937887095</v>
      </c>
      <c r="V15" s="158">
        <v>20554.253839547433</v>
      </c>
      <c r="W15" s="158">
        <v>20689.654805851806</v>
      </c>
      <c r="X15" s="158">
        <v>21406.246959088778</v>
      </c>
      <c r="Y15" s="124">
        <v>19426.629691657232</v>
      </c>
      <c r="Z15" s="124">
        <v>19481.862314424034</v>
      </c>
      <c r="AA15" s="124">
        <v>19509.310615492082</v>
      </c>
      <c r="AB15" s="230">
        <v>-3.4376965326807922</v>
      </c>
    </row>
    <row r="16" ht="18" customHeight="1"/>
    <row r="17" ht="15.75" customHeight="1">
      <c r="A17" s="14" t="s">
        <v>59</v>
      </c>
    </row>
    <row r="18" ht="17.25" customHeight="1">
      <c r="A18" s="14" t="s">
        <v>58</v>
      </c>
    </row>
    <row r="19" ht="20.25" customHeight="1">
      <c r="A19" s="14" t="s">
        <v>60</v>
      </c>
    </row>
    <row r="20" spans="15:16" ht="12" customHeight="1">
      <c r="O20" s="126"/>
      <c r="P20" s="126"/>
    </row>
    <row r="21" spans="15:16" ht="12" customHeight="1">
      <c r="O21" s="126"/>
      <c r="P21" s="126"/>
    </row>
    <row r="22" spans="1:16" ht="18.75" customHeight="1">
      <c r="A22" s="14" t="s">
        <v>153</v>
      </c>
      <c r="O22" s="127"/>
      <c r="P22" s="127"/>
    </row>
    <row r="23" spans="15:16" ht="12" customHeight="1">
      <c r="O23" s="126"/>
      <c r="P23" s="126"/>
    </row>
    <row r="24" spans="15:16" ht="12" customHeight="1">
      <c r="O24" s="126"/>
      <c r="P24" s="126"/>
    </row>
    <row r="25" spans="15:16" ht="12" customHeight="1">
      <c r="O25" s="126"/>
      <c r="P25" s="126"/>
    </row>
    <row r="26" spans="15:16" ht="12" customHeight="1">
      <c r="O26" s="128"/>
      <c r="P26" s="128"/>
    </row>
    <row r="27" spans="15:16" ht="12" customHeight="1">
      <c r="O27" s="125"/>
      <c r="P27" s="129"/>
    </row>
    <row r="28" spans="15:16" ht="12" customHeight="1">
      <c r="O28" s="125"/>
      <c r="P28" s="125"/>
    </row>
    <row r="29" spans="15:16" ht="12" customHeight="1">
      <c r="O29" s="125"/>
      <c r="P29" s="125"/>
    </row>
    <row r="30" spans="15:16" ht="12" customHeight="1">
      <c r="O30" s="130"/>
      <c r="P30" s="130"/>
    </row>
    <row r="31" spans="15:16" ht="12" customHeight="1">
      <c r="O31" s="128"/>
      <c r="P31" s="128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">
    <mergeCell ref="A3:A4"/>
  </mergeCells>
  <dataValidations count="1">
    <dataValidation allowBlank="1" showInputMessage="1" showErrorMessage="1" sqref="U27:AI65536 O26:P27 A37:F65536 G27:N65536 O31:T65536 AJ20:IV65536 Q20:T30 A2:A3 A5:A19 B2:IV19"/>
  </dataValidation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75" zoomScaleNormal="75" zoomScaleSheetLayoutView="50" zoomScalePageLayoutView="0" workbookViewId="0" topLeftCell="C1">
      <selection activeCell="AA4" sqref="AA4"/>
    </sheetView>
  </sheetViews>
  <sheetFormatPr defaultColWidth="9.00390625" defaultRowHeight="12.75"/>
  <cols>
    <col min="1" max="1" width="81.00390625" style="4" customWidth="1"/>
    <col min="2" max="5" width="11.375" style="0" customWidth="1"/>
    <col min="6" max="10" width="9.875" style="0" bestFit="1" customWidth="1"/>
    <col min="11" max="14" width="9.375" style="0" bestFit="1" customWidth="1"/>
    <col min="15" max="16" width="9.75390625" style="0" bestFit="1" customWidth="1"/>
    <col min="18" max="18" width="9.75390625" style="0" bestFit="1" customWidth="1"/>
  </cols>
  <sheetData>
    <row r="1" spans="1:25" ht="15.75" thickBot="1">
      <c r="A1" s="4" t="s">
        <v>82</v>
      </c>
      <c r="B1" s="2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04"/>
      <c r="Y1" s="204"/>
    </row>
    <row r="2" spans="2:27" ht="16.5" thickBot="1">
      <c r="B2" s="241" t="s">
        <v>86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/>
      <c r="V2" s="243"/>
      <c r="W2" s="243"/>
      <c r="X2" s="243"/>
      <c r="Y2" s="243"/>
      <c r="Z2" s="243"/>
      <c r="AA2" s="244"/>
    </row>
    <row r="3" spans="1:27" ht="15.75" thickBot="1">
      <c r="A3" s="6" t="s">
        <v>65</v>
      </c>
      <c r="B3" s="198">
        <v>1986</v>
      </c>
      <c r="C3" s="198">
        <v>1987</v>
      </c>
      <c r="D3" s="198">
        <v>1988</v>
      </c>
      <c r="E3" s="198">
        <v>1989</v>
      </c>
      <c r="F3" s="199">
        <v>1990</v>
      </c>
      <c r="G3" s="199">
        <v>1991</v>
      </c>
      <c r="H3" s="199">
        <v>1992</v>
      </c>
      <c r="I3" s="199">
        <v>1993</v>
      </c>
      <c r="J3" s="199">
        <v>1994</v>
      </c>
      <c r="K3" s="200">
        <v>1995</v>
      </c>
      <c r="L3" s="200">
        <v>1996</v>
      </c>
      <c r="M3" s="200">
        <v>1997</v>
      </c>
      <c r="N3" s="200">
        <v>1998</v>
      </c>
      <c r="O3" s="200">
        <v>1999</v>
      </c>
      <c r="P3" s="200">
        <v>2000</v>
      </c>
      <c r="Q3" s="200">
        <v>2001</v>
      </c>
      <c r="R3" s="201">
        <v>2002</v>
      </c>
      <c r="S3" s="202">
        <v>2003</v>
      </c>
      <c r="T3" s="199">
        <v>2004</v>
      </c>
      <c r="U3" s="36">
        <v>2005</v>
      </c>
      <c r="V3" s="36">
        <v>2006</v>
      </c>
      <c r="W3" s="36">
        <v>2007</v>
      </c>
      <c r="X3" s="36">
        <v>2008</v>
      </c>
      <c r="Y3" s="36">
        <v>2009</v>
      </c>
      <c r="Z3" s="36">
        <v>2010</v>
      </c>
      <c r="AA3" s="36">
        <v>2011</v>
      </c>
    </row>
    <row r="4" spans="1:27" ht="16.5" thickBot="1" thickTop="1">
      <c r="A4" s="48" t="s">
        <v>79</v>
      </c>
      <c r="B4" s="49">
        <v>16103.228322464065</v>
      </c>
      <c r="C4" s="49">
        <v>15525.649083230328</v>
      </c>
      <c r="D4" s="49">
        <v>15150.109606411059</v>
      </c>
      <c r="E4" s="49">
        <v>15122.738032192558</v>
      </c>
      <c r="F4" s="49">
        <v>14415.831062182879</v>
      </c>
      <c r="G4" s="49">
        <v>13548.244870303914</v>
      </c>
      <c r="H4" s="49">
        <v>13538.845635984826</v>
      </c>
      <c r="I4" s="49">
        <v>14047.41945797166</v>
      </c>
      <c r="J4" s="49">
        <v>14057.945005766953</v>
      </c>
      <c r="K4" s="50">
        <v>14919.300260077589</v>
      </c>
      <c r="L4" s="50">
        <v>15637.043408767027</v>
      </c>
      <c r="M4" s="50">
        <v>15950.171364735252</v>
      </c>
      <c r="N4" s="50">
        <v>15649.683337895865</v>
      </c>
      <c r="O4" s="50">
        <v>14966.63323593388</v>
      </c>
      <c r="P4" s="50">
        <v>15058.380808248647</v>
      </c>
      <c r="Q4" s="50">
        <v>15872.3144393216</v>
      </c>
      <c r="R4" s="49">
        <v>15930.151614923294</v>
      </c>
      <c r="S4" s="50">
        <v>15646.006670027053</v>
      </c>
      <c r="T4" s="49">
        <v>15975.524551960583</v>
      </c>
      <c r="U4" s="50">
        <v>16196.566217298383</v>
      </c>
      <c r="V4" s="50">
        <v>16351.271898319776</v>
      </c>
      <c r="W4" s="50">
        <v>16456.59661602696</v>
      </c>
      <c r="X4" s="50">
        <v>17497.71353130386</v>
      </c>
      <c r="Y4" s="50">
        <v>15877.666391176108</v>
      </c>
      <c r="Z4" s="50">
        <v>15966.28059998008</v>
      </c>
      <c r="AA4" s="50">
        <v>15982.628218126394</v>
      </c>
    </row>
    <row r="5" spans="1:27" ht="14.25">
      <c r="A5" s="51" t="s">
        <v>19</v>
      </c>
      <c r="B5" s="52">
        <v>15567.449810051958</v>
      </c>
      <c r="C5" s="52">
        <v>15011.70922931161</v>
      </c>
      <c r="D5" s="52">
        <v>14638.40778241287</v>
      </c>
      <c r="E5" s="52">
        <v>14598.29080030551</v>
      </c>
      <c r="F5" s="52">
        <v>13956.69144458202</v>
      </c>
      <c r="G5" s="52">
        <v>13115.64817339555</v>
      </c>
      <c r="H5" s="52">
        <v>13070.792121334918</v>
      </c>
      <c r="I5" s="52">
        <v>13615.897897077759</v>
      </c>
      <c r="J5" s="52">
        <v>13646.776768821619</v>
      </c>
      <c r="K5" s="53">
        <v>14506.49713568589</v>
      </c>
      <c r="L5" s="53">
        <v>15240.9881548812</v>
      </c>
      <c r="M5" s="53">
        <v>15534.01046363179</v>
      </c>
      <c r="N5" s="53">
        <v>15241.764349878762</v>
      </c>
      <c r="O5" s="54">
        <v>14584.424832363631</v>
      </c>
      <c r="P5" s="54">
        <v>14684.05471518995</v>
      </c>
      <c r="Q5" s="54">
        <v>15526.003392904568</v>
      </c>
      <c r="R5" s="55">
        <v>15544.686775279239</v>
      </c>
      <c r="S5" s="54">
        <v>15250.879756938559</v>
      </c>
      <c r="T5" s="55">
        <v>15585.07543413952</v>
      </c>
      <c r="U5" s="54">
        <v>15826.81352453811</v>
      </c>
      <c r="V5" s="54">
        <v>15983.862480782389</v>
      </c>
      <c r="W5" s="54">
        <v>16089.31881078246</v>
      </c>
      <c r="X5" s="54">
        <v>17131.37819761765</v>
      </c>
      <c r="Y5" s="54">
        <v>15519.235124677285</v>
      </c>
      <c r="Z5" s="54">
        <v>15607.19664194039</v>
      </c>
      <c r="AA5" s="54">
        <v>15618.533527240814</v>
      </c>
    </row>
    <row r="6" spans="1:27" ht="14.25">
      <c r="A6" s="44" t="s">
        <v>20</v>
      </c>
      <c r="B6" s="56">
        <v>6729.0941430803</v>
      </c>
      <c r="C6" s="56">
        <v>6376.0371054538</v>
      </c>
      <c r="D6" s="56">
        <v>6459.39853819972</v>
      </c>
      <c r="E6" s="56">
        <v>6565.0262318544</v>
      </c>
      <c r="F6" s="56">
        <v>6265.48333104018</v>
      </c>
      <c r="G6" s="56">
        <v>5345.25311573567</v>
      </c>
      <c r="H6" s="56">
        <v>5866.5748295743</v>
      </c>
      <c r="I6" s="56">
        <v>5645.41180972773</v>
      </c>
      <c r="J6" s="56">
        <v>5255.27144907163</v>
      </c>
      <c r="K6" s="57">
        <v>5626.51201640069</v>
      </c>
      <c r="L6" s="57">
        <v>5236.96507272984</v>
      </c>
      <c r="M6" s="57">
        <v>5649.95355789172</v>
      </c>
      <c r="N6" s="57">
        <v>5885.32333919107</v>
      </c>
      <c r="O6" s="58">
        <v>5194.46500452681</v>
      </c>
      <c r="P6" s="58">
        <v>5497.8686674747</v>
      </c>
      <c r="Q6" s="58">
        <v>6202.68096728337</v>
      </c>
      <c r="R6" s="59">
        <v>6451.77245331618</v>
      </c>
      <c r="S6" s="58">
        <v>6183.67399981345</v>
      </c>
      <c r="T6" s="59">
        <v>6313.75328778009</v>
      </c>
      <c r="U6" s="58">
        <v>6325.16216182892</v>
      </c>
      <c r="V6" s="58">
        <v>6379.3564895351</v>
      </c>
      <c r="W6" s="58">
        <v>6596.44957921083</v>
      </c>
      <c r="X6" s="58">
        <v>6388.13538040273</v>
      </c>
      <c r="Y6" s="58">
        <v>6087.2400362382</v>
      </c>
      <c r="Z6" s="58">
        <v>6213.62970155653</v>
      </c>
      <c r="AA6" s="58">
        <v>6258.56925118692</v>
      </c>
    </row>
    <row r="7" spans="1:27" ht="14.25">
      <c r="A7" s="38" t="s">
        <v>21</v>
      </c>
      <c r="B7" s="60">
        <v>4404.30533121037</v>
      </c>
      <c r="C7" s="60">
        <v>3901.53776441716</v>
      </c>
      <c r="D7" s="60">
        <v>3673.5934501863</v>
      </c>
      <c r="E7" s="60">
        <v>3445.84893993151</v>
      </c>
      <c r="F7" s="60">
        <v>3118.81749130501</v>
      </c>
      <c r="G7" s="60">
        <v>3057.42642628508</v>
      </c>
      <c r="H7" s="60">
        <v>2662.6725592429</v>
      </c>
      <c r="I7" s="60">
        <v>2503.17575504018</v>
      </c>
      <c r="J7" s="60">
        <v>2665.37291443431</v>
      </c>
      <c r="K7" s="61">
        <v>2615.17344522202</v>
      </c>
      <c r="L7" s="61">
        <v>2478.48569615816</v>
      </c>
      <c r="M7" s="61">
        <v>2219.64226393984</v>
      </c>
      <c r="N7" s="61">
        <v>2285.80694031585</v>
      </c>
      <c r="O7" s="62">
        <v>2296.71704439672</v>
      </c>
      <c r="P7" s="62">
        <v>2268.66641083335</v>
      </c>
      <c r="Q7" s="62">
        <v>2210.52817893215</v>
      </c>
      <c r="R7" s="63">
        <v>2243.83839791137</v>
      </c>
      <c r="S7" s="62">
        <v>2157.86174615712</v>
      </c>
      <c r="T7" s="63">
        <v>2276.44912738778</v>
      </c>
      <c r="U7" s="62">
        <v>2485.5261127136</v>
      </c>
      <c r="V7" s="62">
        <v>2593.47416983598</v>
      </c>
      <c r="W7" s="62">
        <v>2346.00452350957</v>
      </c>
      <c r="X7" s="62">
        <v>2304.5702917244</v>
      </c>
      <c r="Y7" s="62">
        <v>1917.75650183521</v>
      </c>
      <c r="Z7" s="62">
        <v>1899.63183109462</v>
      </c>
      <c r="AA7" s="62">
        <v>1704.19901168557</v>
      </c>
    </row>
    <row r="8" spans="1:34" ht="14.25">
      <c r="A8" s="44" t="s">
        <v>22</v>
      </c>
      <c r="B8" s="56">
        <v>2025.42082245945</v>
      </c>
      <c r="C8" s="56">
        <v>2314.96440887903</v>
      </c>
      <c r="D8" s="56">
        <v>2494.07885726506</v>
      </c>
      <c r="E8" s="56">
        <v>2525.06631249308</v>
      </c>
      <c r="F8" s="56">
        <v>2729.81236732799</v>
      </c>
      <c r="G8" s="56">
        <v>2576.82648710155</v>
      </c>
      <c r="H8" s="56">
        <v>2651.52042521036</v>
      </c>
      <c r="I8" s="56">
        <v>3095.82224082649</v>
      </c>
      <c r="J8" s="56">
        <v>3447.63391071241</v>
      </c>
      <c r="K8" s="57">
        <v>3824.33174506077</v>
      </c>
      <c r="L8" s="57">
        <v>4462.50386345095</v>
      </c>
      <c r="M8" s="57">
        <v>4530.34660112469</v>
      </c>
      <c r="N8" s="57">
        <v>3904.5568841175</v>
      </c>
      <c r="O8" s="58">
        <v>3712.28373318127</v>
      </c>
      <c r="P8" s="58">
        <v>3861.66701206796</v>
      </c>
      <c r="Q8" s="58">
        <v>3984.10641460814</v>
      </c>
      <c r="R8" s="59">
        <v>3864.22220068045</v>
      </c>
      <c r="S8" s="58">
        <v>4003.50470604175</v>
      </c>
      <c r="T8" s="59">
        <v>4153.46575853353</v>
      </c>
      <c r="U8" s="58">
        <v>4427.60994922119</v>
      </c>
      <c r="V8" s="58">
        <v>4647.42762774785</v>
      </c>
      <c r="W8" s="58">
        <v>5228.81558304041</v>
      </c>
      <c r="X8" s="58">
        <v>6157.72824502469</v>
      </c>
      <c r="Y8" s="58">
        <v>5325.37775686041</v>
      </c>
      <c r="Z8" s="58">
        <v>5265.12027918864</v>
      </c>
      <c r="AA8" s="58">
        <v>5698.68940528128</v>
      </c>
      <c r="AE8" s="232"/>
      <c r="AF8" s="232"/>
      <c r="AG8" s="232"/>
      <c r="AH8" s="232"/>
    </row>
    <row r="9" spans="1:27" ht="14.25">
      <c r="A9" s="38" t="s">
        <v>23</v>
      </c>
      <c r="B9" s="60">
        <v>2367.16806065384</v>
      </c>
      <c r="C9" s="60">
        <v>2387.13155533362</v>
      </c>
      <c r="D9" s="60">
        <v>1979.29854153379</v>
      </c>
      <c r="E9" s="60">
        <v>2030.31092079852</v>
      </c>
      <c r="F9" s="60">
        <v>1810.53985968084</v>
      </c>
      <c r="G9" s="60">
        <v>2129.23190216525</v>
      </c>
      <c r="H9" s="60">
        <v>1888.64225888576</v>
      </c>
      <c r="I9" s="60">
        <v>2370.10604306176</v>
      </c>
      <c r="J9" s="60">
        <v>2277.11644618167</v>
      </c>
      <c r="K9" s="61">
        <v>2439.09788058081</v>
      </c>
      <c r="L9" s="61">
        <v>3061.65147412065</v>
      </c>
      <c r="M9" s="61">
        <v>3132.68599225394</v>
      </c>
      <c r="N9" s="61">
        <v>3163.37590979394</v>
      </c>
      <c r="O9" s="62">
        <v>3378.06931265003</v>
      </c>
      <c r="P9" s="62">
        <v>3052.77442605674</v>
      </c>
      <c r="Q9" s="62">
        <v>3125.42117217531</v>
      </c>
      <c r="R9" s="63">
        <v>2981.58706346564</v>
      </c>
      <c r="S9" s="62">
        <v>2902.57264502064</v>
      </c>
      <c r="T9" s="63">
        <v>2837.98354957552</v>
      </c>
      <c r="U9" s="62">
        <v>2585.185820486</v>
      </c>
      <c r="V9" s="62">
        <v>2360.27471337506</v>
      </c>
      <c r="W9" s="62">
        <v>1914.56259377625</v>
      </c>
      <c r="X9" s="62">
        <v>2277.38704802061</v>
      </c>
      <c r="Y9" s="62">
        <v>2185.51781332103</v>
      </c>
      <c r="Z9" s="62">
        <v>2225.92261384952</v>
      </c>
      <c r="AA9" s="62">
        <v>1953.70314155135</v>
      </c>
    </row>
    <row r="10" spans="1:27" ht="14.25">
      <c r="A10" s="44" t="s">
        <v>24</v>
      </c>
      <c r="B10" s="64">
        <v>41.461452648</v>
      </c>
      <c r="C10" s="64">
        <v>32.038395228</v>
      </c>
      <c r="D10" s="64">
        <v>32.038395228</v>
      </c>
      <c r="E10" s="64">
        <v>32.038395228</v>
      </c>
      <c r="F10" s="64">
        <v>32.038395228</v>
      </c>
      <c r="G10" s="64">
        <v>6.910242108</v>
      </c>
      <c r="H10" s="64">
        <v>1.3820484216</v>
      </c>
      <c r="I10" s="64">
        <v>1.3820484216</v>
      </c>
      <c r="J10" s="64">
        <v>1.3820484216</v>
      </c>
      <c r="K10" s="64">
        <v>1.3820484216</v>
      </c>
      <c r="L10" s="64">
        <v>1.3820484216</v>
      </c>
      <c r="M10" s="64">
        <v>1.3820484216</v>
      </c>
      <c r="N10" s="64">
        <v>2.7012764604</v>
      </c>
      <c r="O10" s="64">
        <v>2.8897376088</v>
      </c>
      <c r="P10" s="64">
        <v>3.0781987572</v>
      </c>
      <c r="Q10" s="64">
        <v>3.2666599056</v>
      </c>
      <c r="R10" s="64">
        <v>3.2666599056</v>
      </c>
      <c r="S10" s="64">
        <v>3.2666599056</v>
      </c>
      <c r="T10" s="64">
        <v>3.4237108626</v>
      </c>
      <c r="U10" s="64">
        <v>3.3294802884</v>
      </c>
      <c r="V10" s="64">
        <v>3.3294802884</v>
      </c>
      <c r="W10" s="64">
        <v>3.4865312454</v>
      </c>
      <c r="X10" s="64">
        <v>3.55723244522226</v>
      </c>
      <c r="Y10" s="64">
        <v>3.34301642243529</v>
      </c>
      <c r="Z10" s="64">
        <v>2.89221625108016</v>
      </c>
      <c r="AA10" s="64">
        <v>3.37271753569312</v>
      </c>
    </row>
    <row r="11" spans="1:27" ht="14.25">
      <c r="A11" s="37" t="s">
        <v>25</v>
      </c>
      <c r="B11" s="65">
        <v>535.7785124121075</v>
      </c>
      <c r="C11" s="65">
        <v>513.939853918719</v>
      </c>
      <c r="D11" s="65">
        <v>511.70182399818793</v>
      </c>
      <c r="E11" s="65">
        <v>524.4472318870465</v>
      </c>
      <c r="F11" s="65">
        <v>459.13961760085897</v>
      </c>
      <c r="G11" s="65">
        <v>432.5966969083633</v>
      </c>
      <c r="H11" s="65">
        <v>468.0535146499073</v>
      </c>
      <c r="I11" s="65">
        <v>431.52156089390155</v>
      </c>
      <c r="J11" s="65">
        <v>411.1682369453338</v>
      </c>
      <c r="K11" s="66">
        <v>412.8031243916998</v>
      </c>
      <c r="L11" s="66">
        <v>396.05525388582714</v>
      </c>
      <c r="M11" s="66">
        <v>416.16090110346164</v>
      </c>
      <c r="N11" s="66">
        <v>407.9189880171036</v>
      </c>
      <c r="O11" s="62">
        <v>382.20840357024815</v>
      </c>
      <c r="P11" s="62">
        <v>374.3260930586963</v>
      </c>
      <c r="Q11" s="62">
        <v>346.31104641703246</v>
      </c>
      <c r="R11" s="63">
        <v>385.4648396440544</v>
      </c>
      <c r="S11" s="62">
        <v>395.1269130884944</v>
      </c>
      <c r="T11" s="63">
        <v>390.4491178210637</v>
      </c>
      <c r="U11" s="62">
        <v>369.7526927602722</v>
      </c>
      <c r="V11" s="62">
        <v>367.4094175373865</v>
      </c>
      <c r="W11" s="62">
        <v>367.2778052444977</v>
      </c>
      <c r="X11" s="62">
        <v>366.3353336862105</v>
      </c>
      <c r="Y11" s="62">
        <v>358.4312664988221</v>
      </c>
      <c r="Z11" s="62">
        <v>359.08395803969</v>
      </c>
      <c r="AA11" s="62">
        <v>364.0946908855798</v>
      </c>
    </row>
    <row r="12" spans="1:27" ht="14.25">
      <c r="A12" s="44" t="s">
        <v>26</v>
      </c>
      <c r="B12" s="67">
        <v>479.14471242</v>
      </c>
      <c r="C12" s="67">
        <v>454.278023888764</v>
      </c>
      <c r="D12" s="67">
        <v>451.625438371779</v>
      </c>
      <c r="E12" s="67">
        <v>465.938943958763</v>
      </c>
      <c r="F12" s="67">
        <v>401.18768472</v>
      </c>
      <c r="G12" s="67">
        <v>373.26218256</v>
      </c>
      <c r="H12" s="67">
        <v>403.881671935714</v>
      </c>
      <c r="I12" s="67">
        <v>371.096987027143</v>
      </c>
      <c r="J12" s="67">
        <v>353.680752188571</v>
      </c>
      <c r="K12" s="68">
        <v>358.26961845</v>
      </c>
      <c r="L12" s="68">
        <v>343.31365068</v>
      </c>
      <c r="M12" s="68">
        <v>365.8165455</v>
      </c>
      <c r="N12" s="68">
        <v>361.3326801075</v>
      </c>
      <c r="O12" s="58">
        <v>337.10800275</v>
      </c>
      <c r="P12" s="58">
        <v>331.10319225</v>
      </c>
      <c r="Q12" s="58">
        <v>305.44152975</v>
      </c>
      <c r="R12" s="59">
        <v>347.45204325</v>
      </c>
      <c r="S12" s="58">
        <v>358.4720376825</v>
      </c>
      <c r="T12" s="59">
        <v>356.9039096025</v>
      </c>
      <c r="U12" s="58">
        <v>336.7616960025</v>
      </c>
      <c r="V12" s="58">
        <v>335.468747115</v>
      </c>
      <c r="W12" s="58">
        <v>336.28116321</v>
      </c>
      <c r="X12" s="58">
        <v>336.17407971</v>
      </c>
      <c r="Y12" s="58">
        <v>329.10763254</v>
      </c>
      <c r="Z12" s="58">
        <v>329.969110425</v>
      </c>
      <c r="AA12" s="58">
        <v>335.1894415575</v>
      </c>
    </row>
    <row r="13" spans="1:27" ht="15" thickBot="1">
      <c r="A13" s="69" t="s">
        <v>27</v>
      </c>
      <c r="B13" s="70">
        <v>56.6337999921075</v>
      </c>
      <c r="C13" s="70">
        <v>59.661830029955</v>
      </c>
      <c r="D13" s="70">
        <v>60.0763856264089</v>
      </c>
      <c r="E13" s="70">
        <v>58.5082879282836</v>
      </c>
      <c r="F13" s="70">
        <v>57.951932880859</v>
      </c>
      <c r="G13" s="70">
        <v>59.3345143483633</v>
      </c>
      <c r="H13" s="70">
        <v>64.1718427141933</v>
      </c>
      <c r="I13" s="70">
        <v>60.4245738667586</v>
      </c>
      <c r="J13" s="70">
        <v>57.4874847567628</v>
      </c>
      <c r="K13" s="71">
        <v>54.5335059416998</v>
      </c>
      <c r="L13" s="71">
        <v>52.7416032058271</v>
      </c>
      <c r="M13" s="71">
        <v>50.3443556034616</v>
      </c>
      <c r="N13" s="71">
        <v>46.5863079096036</v>
      </c>
      <c r="O13" s="72">
        <v>45.1004008202481</v>
      </c>
      <c r="P13" s="72">
        <v>43.2229008086963</v>
      </c>
      <c r="Q13" s="72">
        <v>40.8695166670325</v>
      </c>
      <c r="R13" s="73">
        <v>38.0127963940544</v>
      </c>
      <c r="S13" s="72">
        <v>36.6548754059944</v>
      </c>
      <c r="T13" s="73">
        <v>33.5452082185637</v>
      </c>
      <c r="U13" s="72">
        <v>32.9909967577722</v>
      </c>
      <c r="V13" s="72">
        <v>31.9406704223865</v>
      </c>
      <c r="W13" s="72">
        <v>30.9966420344977</v>
      </c>
      <c r="X13" s="72">
        <v>30.1612539762105</v>
      </c>
      <c r="Y13" s="72">
        <v>29.3236339588221</v>
      </c>
      <c r="Z13" s="72">
        <v>29.11484761469</v>
      </c>
      <c r="AA13" s="72">
        <v>28.9052493280798</v>
      </c>
    </row>
    <row r="14" spans="1:27" ht="15.75" thickBot="1">
      <c r="A14" s="74" t="s">
        <v>28</v>
      </c>
      <c r="B14" s="135">
        <v>1316.9815308978189</v>
      </c>
      <c r="C14" s="135">
        <v>1341.9807679458338</v>
      </c>
      <c r="D14" s="135">
        <v>1318.9313429310696</v>
      </c>
      <c r="E14" s="135">
        <v>1312.741105015154</v>
      </c>
      <c r="F14" s="135">
        <v>1317.6457975722783</v>
      </c>
      <c r="G14" s="135">
        <v>1198.0601171591125</v>
      </c>
      <c r="H14" s="135">
        <v>932.9119840594223</v>
      </c>
      <c r="I14" s="135">
        <v>795.639336387844</v>
      </c>
      <c r="J14" s="135">
        <v>952.7343859537233</v>
      </c>
      <c r="K14" s="136">
        <v>1001.681861223272</v>
      </c>
      <c r="L14" s="136">
        <v>997.9700722064009</v>
      </c>
      <c r="M14" s="136">
        <v>1027.605105045158</v>
      </c>
      <c r="N14" s="136">
        <v>1011.5736252457732</v>
      </c>
      <c r="O14" s="136">
        <v>1031.7412983492616</v>
      </c>
      <c r="P14" s="136">
        <v>1062.8192389654723</v>
      </c>
      <c r="Q14" s="136">
        <v>1133.3792536521867</v>
      </c>
      <c r="R14" s="135">
        <v>1147.960356736691</v>
      </c>
      <c r="S14" s="136">
        <v>1227.385365871296</v>
      </c>
      <c r="T14" s="135">
        <v>1271.006821171067</v>
      </c>
      <c r="U14" s="136">
        <v>1372.962532433271</v>
      </c>
      <c r="V14" s="136">
        <v>1432.9323888757128</v>
      </c>
      <c r="W14" s="136">
        <v>1446.319503499718</v>
      </c>
      <c r="X14" s="136">
        <v>1327.049568727345</v>
      </c>
      <c r="Y14" s="136">
        <v>972.1526780998979</v>
      </c>
      <c r="Z14" s="136">
        <v>980.0361329862</v>
      </c>
      <c r="AA14" s="136">
        <v>1014.3553168255539</v>
      </c>
    </row>
    <row r="15" spans="1:27" ht="14.25">
      <c r="A15" s="51" t="s">
        <v>29</v>
      </c>
      <c r="B15" s="52">
        <v>794.565399004864</v>
      </c>
      <c r="C15" s="52">
        <v>756.656925408525</v>
      </c>
      <c r="D15" s="52">
        <v>803.237500906039</v>
      </c>
      <c r="E15" s="52">
        <v>757.273138405011</v>
      </c>
      <c r="F15" s="52">
        <v>725.093081285609</v>
      </c>
      <c r="G15" s="52">
        <v>606.272867785179</v>
      </c>
      <c r="H15" s="52">
        <v>554.206943333375</v>
      </c>
      <c r="I15" s="52">
        <v>450.392327737588</v>
      </c>
      <c r="J15" s="52">
        <v>571.616148424087</v>
      </c>
      <c r="K15" s="53">
        <v>608.925554723272</v>
      </c>
      <c r="L15" s="53">
        <v>627.335556406401</v>
      </c>
      <c r="M15" s="53">
        <v>647.029456988658</v>
      </c>
      <c r="N15" s="53">
        <v>660.889404892199</v>
      </c>
      <c r="O15" s="54">
        <v>670.789599492162</v>
      </c>
      <c r="P15" s="54">
        <v>681.5734587031</v>
      </c>
      <c r="Q15" s="54">
        <v>726.096517503378</v>
      </c>
      <c r="R15" s="55">
        <v>654.785350597223</v>
      </c>
      <c r="S15" s="54">
        <v>681.616022618878</v>
      </c>
      <c r="T15" s="55">
        <v>702.34029591237</v>
      </c>
      <c r="U15" s="54">
        <v>761.2924577324</v>
      </c>
      <c r="V15" s="54">
        <v>822.6934901356</v>
      </c>
      <c r="W15" s="54">
        <v>865.1013797698</v>
      </c>
      <c r="X15" s="54">
        <v>895.41687375946</v>
      </c>
      <c r="Y15" s="54">
        <v>662.724571090777</v>
      </c>
      <c r="Z15" s="54">
        <v>628.775297943641</v>
      </c>
      <c r="AA15" s="54">
        <v>585.226122091489</v>
      </c>
    </row>
    <row r="16" spans="1:27" ht="14.25">
      <c r="A16" s="45" t="s">
        <v>30</v>
      </c>
      <c r="B16" s="67">
        <v>48.6972111529547</v>
      </c>
      <c r="C16" s="67">
        <v>56.7019825373086</v>
      </c>
      <c r="D16" s="67">
        <v>61.3079020250305</v>
      </c>
      <c r="E16" s="67">
        <v>54.8614366101431</v>
      </c>
      <c r="F16" s="67">
        <v>40.0938892866693</v>
      </c>
      <c r="G16" s="67">
        <v>31.6377993739336</v>
      </c>
      <c r="H16" s="67">
        <v>23.2434845472512</v>
      </c>
      <c r="I16" s="67">
        <v>22.5722032645198</v>
      </c>
      <c r="J16" s="67">
        <v>34.3301941766052</v>
      </c>
      <c r="K16" s="68">
        <v>30.75878</v>
      </c>
      <c r="L16" s="68">
        <v>29.813534</v>
      </c>
      <c r="M16" s="68">
        <v>35.7653355</v>
      </c>
      <c r="N16" s="68">
        <v>38.469899</v>
      </c>
      <c r="O16" s="58">
        <v>37.3668345</v>
      </c>
      <c r="P16" s="58">
        <v>33.437133721</v>
      </c>
      <c r="Q16" s="58">
        <v>42.508862781</v>
      </c>
      <c r="R16" s="59">
        <v>38.269062617</v>
      </c>
      <c r="S16" s="58">
        <v>47.39625552</v>
      </c>
      <c r="T16" s="59">
        <v>48.211612</v>
      </c>
      <c r="U16" s="58">
        <v>52.206381356</v>
      </c>
      <c r="V16" s="58">
        <v>51.646628504</v>
      </c>
      <c r="W16" s="58">
        <v>40.518568292</v>
      </c>
      <c r="X16" s="58">
        <v>18.015349746</v>
      </c>
      <c r="Y16" s="58">
        <v>5.211068356</v>
      </c>
      <c r="Z16" s="58">
        <v>4.584479604</v>
      </c>
      <c r="AA16" s="58">
        <v>1.1781</v>
      </c>
    </row>
    <row r="17" spans="1:27" ht="14.25">
      <c r="A17" s="37" t="s">
        <v>31</v>
      </c>
      <c r="B17" s="75">
        <v>463.47777074</v>
      </c>
      <c r="C17" s="75">
        <v>518.38071</v>
      </c>
      <c r="D17" s="75">
        <v>444.14479</v>
      </c>
      <c r="E17" s="75">
        <v>489.1417</v>
      </c>
      <c r="F17" s="75">
        <v>542.155537</v>
      </c>
      <c r="G17" s="75">
        <v>550.03975</v>
      </c>
      <c r="H17" s="75">
        <v>345.327956178796</v>
      </c>
      <c r="I17" s="75">
        <v>311.625835385736</v>
      </c>
      <c r="J17" s="75">
        <v>335.428373353031</v>
      </c>
      <c r="K17" s="76">
        <v>317.51886</v>
      </c>
      <c r="L17" s="76">
        <v>297.30567</v>
      </c>
      <c r="M17" s="76">
        <v>295.75665</v>
      </c>
      <c r="N17" s="76">
        <v>268.08601</v>
      </c>
      <c r="O17" s="76">
        <v>278.01602</v>
      </c>
      <c r="P17" s="76">
        <v>291.19949</v>
      </c>
      <c r="Q17" s="76">
        <v>297.1372</v>
      </c>
      <c r="R17" s="75">
        <v>372.06626</v>
      </c>
      <c r="S17" s="76">
        <v>387.76252</v>
      </c>
      <c r="T17" s="75">
        <v>390.852428</v>
      </c>
      <c r="U17" s="76">
        <v>407.580391677102</v>
      </c>
      <c r="V17" s="76">
        <v>385.968615276139</v>
      </c>
      <c r="W17" s="76">
        <v>346.003686326846</v>
      </c>
      <c r="X17" s="76">
        <v>209.027411689101</v>
      </c>
      <c r="Y17" s="76">
        <v>92.4966804726748</v>
      </c>
      <c r="Z17" s="76">
        <v>122.718956117074</v>
      </c>
      <c r="AA17" s="76">
        <v>194.258118709744</v>
      </c>
    </row>
    <row r="18" spans="1:27" ht="14.25">
      <c r="A18" s="45" t="s">
        <v>32</v>
      </c>
      <c r="B18" s="77" t="s">
        <v>57</v>
      </c>
      <c r="C18" s="77" t="s">
        <v>57</v>
      </c>
      <c r="D18" s="77" t="s">
        <v>57</v>
      </c>
      <c r="E18" s="77" t="s">
        <v>57</v>
      </c>
      <c r="F18" s="77" t="s">
        <v>57</v>
      </c>
      <c r="G18" s="77" t="s">
        <v>57</v>
      </c>
      <c r="H18" s="77" t="s">
        <v>57</v>
      </c>
      <c r="I18" s="77" t="s">
        <v>57</v>
      </c>
      <c r="J18" s="77" t="s">
        <v>57</v>
      </c>
      <c r="K18" s="77" t="s">
        <v>57</v>
      </c>
      <c r="L18" s="77" t="s">
        <v>57</v>
      </c>
      <c r="M18" s="77" t="s">
        <v>57</v>
      </c>
      <c r="N18" s="77" t="s">
        <v>57</v>
      </c>
      <c r="O18" s="77" t="s">
        <v>57</v>
      </c>
      <c r="P18" s="77" t="s">
        <v>57</v>
      </c>
      <c r="Q18" s="77" t="s">
        <v>57</v>
      </c>
      <c r="R18" s="77" t="s">
        <v>57</v>
      </c>
      <c r="S18" s="77" t="s">
        <v>57</v>
      </c>
      <c r="T18" s="77" t="s">
        <v>57</v>
      </c>
      <c r="U18" s="77" t="s">
        <v>57</v>
      </c>
      <c r="V18" s="77" t="s">
        <v>57</v>
      </c>
      <c r="W18" s="77" t="s">
        <v>57</v>
      </c>
      <c r="X18" s="77" t="s">
        <v>57</v>
      </c>
      <c r="Y18" s="77" t="s">
        <v>57</v>
      </c>
      <c r="Z18" s="77" t="s">
        <v>57</v>
      </c>
      <c r="AA18" s="77" t="s">
        <v>57</v>
      </c>
    </row>
    <row r="19" spans="1:27" ht="13.5" customHeight="1">
      <c r="A19" s="37" t="s">
        <v>64</v>
      </c>
      <c r="B19" s="131" t="s">
        <v>57</v>
      </c>
      <c r="C19" s="131" t="s">
        <v>57</v>
      </c>
      <c r="D19" s="131" t="s">
        <v>57</v>
      </c>
      <c r="E19" s="131" t="s">
        <v>57</v>
      </c>
      <c r="F19" s="131" t="s">
        <v>57</v>
      </c>
      <c r="G19" s="131" t="s">
        <v>57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 t="s">
        <v>57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 t="s">
        <v>57</v>
      </c>
      <c r="X19" s="131" t="s">
        <v>57</v>
      </c>
      <c r="Y19" s="131" t="s">
        <v>57</v>
      </c>
      <c r="Z19" s="131" t="s">
        <v>57</v>
      </c>
      <c r="AA19" s="131" t="s">
        <v>57</v>
      </c>
    </row>
    <row r="20" spans="1:27" ht="14.25" customHeight="1">
      <c r="A20" s="45" t="s">
        <v>68</v>
      </c>
      <c r="B20" s="77">
        <v>10.24115</v>
      </c>
      <c r="C20" s="77">
        <v>10.24115</v>
      </c>
      <c r="D20" s="77">
        <v>10.24115</v>
      </c>
      <c r="E20" s="77">
        <v>11.46483</v>
      </c>
      <c r="F20" s="77">
        <v>10.30329</v>
      </c>
      <c r="G20" s="77">
        <v>10.1097</v>
      </c>
      <c r="H20" s="77">
        <v>10.1336</v>
      </c>
      <c r="I20" s="77">
        <v>11.04897</v>
      </c>
      <c r="J20" s="77">
        <v>11.35967</v>
      </c>
      <c r="K20" s="78">
        <v>44.4786665</v>
      </c>
      <c r="L20" s="78">
        <v>43.5153118</v>
      </c>
      <c r="M20" s="78">
        <v>49.0536625565</v>
      </c>
      <c r="N20" s="78">
        <v>44.1283113535742</v>
      </c>
      <c r="O20" s="78">
        <v>45.5688443570995</v>
      </c>
      <c r="P20" s="78">
        <v>56.6091565413724</v>
      </c>
      <c r="Q20" s="78">
        <v>67.6366733678088</v>
      </c>
      <c r="R20" s="77">
        <v>82.8396835224681</v>
      </c>
      <c r="S20" s="78">
        <v>110.610567732418</v>
      </c>
      <c r="T20" s="77">
        <v>129.602485258697</v>
      </c>
      <c r="U20" s="78">
        <v>151.883301667769</v>
      </c>
      <c r="V20" s="78">
        <v>172.623654959974</v>
      </c>
      <c r="W20" s="78">
        <v>194.695869111072</v>
      </c>
      <c r="X20" s="78">
        <v>204.589933532784</v>
      </c>
      <c r="Y20" s="78">
        <v>211.720358180446</v>
      </c>
      <c r="Z20" s="78">
        <v>223.957399321485</v>
      </c>
      <c r="AA20" s="78">
        <v>233.692976024321</v>
      </c>
    </row>
    <row r="21" spans="1:27" ht="15" thickBot="1">
      <c r="A21" s="79" t="s">
        <v>33</v>
      </c>
      <c r="B21" s="137" t="s">
        <v>57</v>
      </c>
      <c r="C21" s="137" t="s">
        <v>57</v>
      </c>
      <c r="D21" s="137" t="s">
        <v>57</v>
      </c>
      <c r="E21" s="137" t="s">
        <v>57</v>
      </c>
      <c r="F21" s="137" t="s">
        <v>57</v>
      </c>
      <c r="G21" s="137" t="s">
        <v>57</v>
      </c>
      <c r="H21" s="137" t="s">
        <v>57</v>
      </c>
      <c r="I21" s="137" t="s">
        <v>57</v>
      </c>
      <c r="J21" s="137" t="s">
        <v>57</v>
      </c>
      <c r="K21" s="137" t="s">
        <v>57</v>
      </c>
      <c r="L21" s="137" t="s">
        <v>57</v>
      </c>
      <c r="M21" s="137" t="s">
        <v>57</v>
      </c>
      <c r="N21" s="137" t="s">
        <v>57</v>
      </c>
      <c r="O21" s="137" t="s">
        <v>57</v>
      </c>
      <c r="P21" s="137" t="s">
        <v>57</v>
      </c>
      <c r="Q21" s="137" t="s">
        <v>57</v>
      </c>
      <c r="R21" s="137" t="s">
        <v>57</v>
      </c>
      <c r="S21" s="137" t="s">
        <v>57</v>
      </c>
      <c r="T21" s="137" t="s">
        <v>57</v>
      </c>
      <c r="U21" s="137" t="s">
        <v>57</v>
      </c>
      <c r="V21" s="137" t="s">
        <v>57</v>
      </c>
      <c r="W21" s="137" t="s">
        <v>57</v>
      </c>
      <c r="X21" s="137" t="s">
        <v>57</v>
      </c>
      <c r="Y21" s="137" t="s">
        <v>57</v>
      </c>
      <c r="Z21" s="137" t="s">
        <v>57</v>
      </c>
      <c r="AA21" s="137" t="s">
        <v>57</v>
      </c>
    </row>
    <row r="22" spans="1:27" ht="15.75" thickBot="1">
      <c r="A22" s="80" t="s">
        <v>80</v>
      </c>
      <c r="B22" s="138">
        <v>81.90324</v>
      </c>
      <c r="C22" s="138">
        <v>72.27743</v>
      </c>
      <c r="D22" s="138">
        <v>62.65162</v>
      </c>
      <c r="E22" s="138">
        <v>53.02581</v>
      </c>
      <c r="F22" s="138">
        <v>43.4</v>
      </c>
      <c r="G22" s="138">
        <v>37.2</v>
      </c>
      <c r="H22" s="138">
        <v>27.9</v>
      </c>
      <c r="I22" s="138">
        <v>19.68159</v>
      </c>
      <c r="J22" s="138">
        <v>18.83498</v>
      </c>
      <c r="K22" s="139">
        <v>17.25088</v>
      </c>
      <c r="L22" s="139">
        <v>18.6992</v>
      </c>
      <c r="M22" s="139">
        <v>18.9472</v>
      </c>
      <c r="N22" s="139">
        <v>27.95611</v>
      </c>
      <c r="O22" s="140">
        <v>32.40337</v>
      </c>
      <c r="P22" s="140">
        <v>42.72854</v>
      </c>
      <c r="Q22" s="140">
        <v>36.36796</v>
      </c>
      <c r="R22" s="141">
        <v>36.53195</v>
      </c>
      <c r="S22" s="140">
        <v>33.33213</v>
      </c>
      <c r="T22" s="141">
        <v>39.246</v>
      </c>
      <c r="U22" s="140">
        <v>43.32033</v>
      </c>
      <c r="V22" s="140">
        <v>44.15268</v>
      </c>
      <c r="W22" s="140">
        <v>42.16</v>
      </c>
      <c r="X22" s="140">
        <v>27.59</v>
      </c>
      <c r="Y22" s="140">
        <v>31</v>
      </c>
      <c r="Z22" s="140">
        <v>30.38</v>
      </c>
      <c r="AA22" s="140">
        <v>49.29</v>
      </c>
    </row>
    <row r="23" spans="1:27" ht="15.75" thickBot="1">
      <c r="A23" s="81" t="s">
        <v>34</v>
      </c>
      <c r="B23" s="82">
        <v>2210.953348144941</v>
      </c>
      <c r="C23" s="82">
        <v>2243.449379669007</v>
      </c>
      <c r="D23" s="82">
        <v>2189.529774161623</v>
      </c>
      <c r="E23" s="82">
        <v>2136.0708315709144</v>
      </c>
      <c r="F23" s="82">
        <v>2134.12668263096</v>
      </c>
      <c r="G23" s="82">
        <v>2001.915169590981</v>
      </c>
      <c r="H23" s="82">
        <v>2178.698815896018</v>
      </c>
      <c r="I23" s="82">
        <v>2039.260431770204</v>
      </c>
      <c r="J23" s="82">
        <v>2052.995902024493</v>
      </c>
      <c r="K23" s="83">
        <v>2041.870505823791</v>
      </c>
      <c r="L23" s="83">
        <v>1994.1103410243732</v>
      </c>
      <c r="M23" s="83">
        <v>1997.3268972043309</v>
      </c>
      <c r="N23" s="83">
        <v>2045.3693696361881</v>
      </c>
      <c r="O23" s="84">
        <v>2028.0657516960382</v>
      </c>
      <c r="P23" s="84">
        <v>2133.484214090061</v>
      </c>
      <c r="Q23" s="84">
        <v>2105.593822553728</v>
      </c>
      <c r="R23" s="85">
        <v>2175.089048250808</v>
      </c>
      <c r="S23" s="84">
        <v>2081.73617572766</v>
      </c>
      <c r="T23" s="85">
        <v>1988.4506746421962</v>
      </c>
      <c r="U23" s="84">
        <v>2003.3637236947961</v>
      </c>
      <c r="V23" s="84">
        <v>2019.951203820292</v>
      </c>
      <c r="W23" s="84">
        <v>2075.9087295171057</v>
      </c>
      <c r="X23" s="84">
        <v>1963.008289885152</v>
      </c>
      <c r="Y23" s="84">
        <v>1994.7340347778122</v>
      </c>
      <c r="Z23" s="84">
        <v>1954.9244052815798</v>
      </c>
      <c r="AA23" s="84">
        <v>1900.728840415397</v>
      </c>
    </row>
    <row r="24" spans="1:27" ht="14.25">
      <c r="A24" s="51" t="s">
        <v>35</v>
      </c>
      <c r="B24" s="142">
        <v>676.221905384594</v>
      </c>
      <c r="C24" s="142">
        <v>665.088600884678</v>
      </c>
      <c r="D24" s="142">
        <v>663.163749520369</v>
      </c>
      <c r="E24" s="142">
        <v>662.589377137638</v>
      </c>
      <c r="F24" s="142">
        <v>652.089681997699</v>
      </c>
      <c r="G24" s="142">
        <v>620.317733650446</v>
      </c>
      <c r="H24" s="142">
        <v>631.415805244033</v>
      </c>
      <c r="I24" s="142">
        <v>605.132580073706</v>
      </c>
      <c r="J24" s="142">
        <v>612.390061326032</v>
      </c>
      <c r="K24" s="143">
        <v>643.59754393965</v>
      </c>
      <c r="L24" s="143">
        <v>635.611621349319</v>
      </c>
      <c r="M24" s="143">
        <v>604.295989613769</v>
      </c>
      <c r="N24" s="143">
        <v>620.316358790302</v>
      </c>
      <c r="O24" s="144">
        <v>647.64590963392</v>
      </c>
      <c r="P24" s="144">
        <v>692.154811173335</v>
      </c>
      <c r="Q24" s="144">
        <v>678.136958614256</v>
      </c>
      <c r="R24" s="145">
        <v>691.320709558894</v>
      </c>
      <c r="S24" s="144">
        <v>657.388817774442</v>
      </c>
      <c r="T24" s="145">
        <v>648.901720749466</v>
      </c>
      <c r="U24" s="146">
        <v>660.166384156617</v>
      </c>
      <c r="V24" s="146">
        <v>661.917215043218</v>
      </c>
      <c r="W24" s="146">
        <v>692.566570129256</v>
      </c>
      <c r="X24" s="146">
        <v>677.962016806201</v>
      </c>
      <c r="Y24" s="146">
        <v>672.837467501133</v>
      </c>
      <c r="Z24" s="146">
        <v>665.921136194141</v>
      </c>
      <c r="AA24" s="146">
        <v>652.957528585</v>
      </c>
    </row>
    <row r="25" spans="1:27" ht="14.25">
      <c r="A25" s="45" t="s">
        <v>36</v>
      </c>
      <c r="B25" s="132">
        <v>740.854645806916</v>
      </c>
      <c r="C25" s="132">
        <v>745.632689842527</v>
      </c>
      <c r="D25" s="132">
        <v>732.358422094208</v>
      </c>
      <c r="E25" s="132">
        <v>722.149793628746</v>
      </c>
      <c r="F25" s="132">
        <v>733.888573268743</v>
      </c>
      <c r="G25" s="132">
        <v>685.558429627083</v>
      </c>
      <c r="H25" s="132">
        <v>717.679756690503</v>
      </c>
      <c r="I25" s="132">
        <v>680.43567408859</v>
      </c>
      <c r="J25" s="132">
        <v>673.383004688428</v>
      </c>
      <c r="K25" s="147">
        <v>635.783107941649</v>
      </c>
      <c r="L25" s="147">
        <v>609.880318010546</v>
      </c>
      <c r="M25" s="147">
        <v>617.472732590241</v>
      </c>
      <c r="N25" s="147">
        <v>630.349218348426</v>
      </c>
      <c r="O25" s="148">
        <v>585.638571436579</v>
      </c>
      <c r="P25" s="148">
        <v>628.827508769654</v>
      </c>
      <c r="Q25" s="148">
        <v>623.170917105386</v>
      </c>
      <c r="R25" s="149">
        <v>661.044020226709</v>
      </c>
      <c r="S25" s="148">
        <v>628.573049123426</v>
      </c>
      <c r="T25" s="149">
        <v>589.35419258897</v>
      </c>
      <c r="U25" s="148">
        <v>593.878512145889</v>
      </c>
      <c r="V25" s="148">
        <v>595.369809449955</v>
      </c>
      <c r="W25" s="148">
        <v>616.194209433583</v>
      </c>
      <c r="X25" s="148">
        <v>575.241109064391</v>
      </c>
      <c r="Y25" s="148">
        <v>580.056831860538</v>
      </c>
      <c r="Z25" s="148">
        <v>562.562577086145</v>
      </c>
      <c r="AA25" s="148">
        <v>538.30166403496</v>
      </c>
    </row>
    <row r="26" spans="1:27" ht="14.25">
      <c r="A26" s="37" t="s">
        <v>37</v>
      </c>
      <c r="B26" s="150" t="s">
        <v>57</v>
      </c>
      <c r="C26" s="150" t="s">
        <v>57</v>
      </c>
      <c r="D26" s="150" t="s">
        <v>57</v>
      </c>
      <c r="E26" s="150" t="s">
        <v>57</v>
      </c>
      <c r="F26" s="150" t="s">
        <v>57</v>
      </c>
      <c r="G26" s="150" t="s">
        <v>57</v>
      </c>
      <c r="H26" s="150" t="s">
        <v>57</v>
      </c>
      <c r="I26" s="150" t="s">
        <v>57</v>
      </c>
      <c r="J26" s="150" t="s">
        <v>57</v>
      </c>
      <c r="K26" s="150" t="s">
        <v>57</v>
      </c>
      <c r="L26" s="150" t="s">
        <v>57</v>
      </c>
      <c r="M26" s="150" t="s">
        <v>57</v>
      </c>
      <c r="N26" s="150" t="s">
        <v>57</v>
      </c>
      <c r="O26" s="150" t="s">
        <v>57</v>
      </c>
      <c r="P26" s="150" t="s">
        <v>57</v>
      </c>
      <c r="Q26" s="150" t="s">
        <v>57</v>
      </c>
      <c r="R26" s="150" t="s">
        <v>57</v>
      </c>
      <c r="S26" s="150" t="s">
        <v>57</v>
      </c>
      <c r="T26" s="150" t="s">
        <v>57</v>
      </c>
      <c r="U26" s="150" t="s">
        <v>57</v>
      </c>
      <c r="V26" s="150" t="s">
        <v>57</v>
      </c>
      <c r="W26" s="150" t="s">
        <v>57</v>
      </c>
      <c r="X26" s="150" t="s">
        <v>57</v>
      </c>
      <c r="Y26" s="150" t="s">
        <v>57</v>
      </c>
      <c r="Z26" s="150" t="s">
        <v>57</v>
      </c>
      <c r="AA26" s="150" t="s">
        <v>57</v>
      </c>
    </row>
    <row r="27" spans="1:27" ht="14.25">
      <c r="A27" s="45" t="s">
        <v>69</v>
      </c>
      <c r="B27" s="132">
        <v>793.876796953431</v>
      </c>
      <c r="C27" s="132">
        <v>832.728088941802</v>
      </c>
      <c r="D27" s="132">
        <v>794.007602547046</v>
      </c>
      <c r="E27" s="132">
        <v>751.33166080453</v>
      </c>
      <c r="F27" s="132">
        <v>748.148427364518</v>
      </c>
      <c r="G27" s="132">
        <v>696.039006313452</v>
      </c>
      <c r="H27" s="132">
        <v>829.603253961482</v>
      </c>
      <c r="I27" s="132">
        <v>753.692177607908</v>
      </c>
      <c r="J27" s="132">
        <v>767.222836010033</v>
      </c>
      <c r="K27" s="147">
        <v>762.489853942492</v>
      </c>
      <c r="L27" s="147">
        <v>748.618401664508</v>
      </c>
      <c r="M27" s="147">
        <v>775.558175000321</v>
      </c>
      <c r="N27" s="147">
        <v>794.70379249746</v>
      </c>
      <c r="O27" s="148">
        <v>794.781270625539</v>
      </c>
      <c r="P27" s="148">
        <v>812.501894147072</v>
      </c>
      <c r="Q27" s="148">
        <v>804.285946834086</v>
      </c>
      <c r="R27" s="149">
        <v>822.724318465205</v>
      </c>
      <c r="S27" s="148">
        <v>795.774308829792</v>
      </c>
      <c r="T27" s="149">
        <v>750.19476130376</v>
      </c>
      <c r="U27" s="148">
        <v>749.31882739229</v>
      </c>
      <c r="V27" s="148">
        <v>762.664179327119</v>
      </c>
      <c r="W27" s="148">
        <v>767.147949954267</v>
      </c>
      <c r="X27" s="148">
        <v>709.80516401456</v>
      </c>
      <c r="Y27" s="148">
        <v>741.839735416141</v>
      </c>
      <c r="Z27" s="148">
        <v>726.440692001294</v>
      </c>
      <c r="AA27" s="148">
        <v>709.469647795437</v>
      </c>
    </row>
    <row r="28" spans="1:27" ht="14.25">
      <c r="A28" s="37" t="s">
        <v>38</v>
      </c>
      <c r="B28" s="150" t="s">
        <v>57</v>
      </c>
      <c r="C28" s="150" t="s">
        <v>57</v>
      </c>
      <c r="D28" s="150" t="s">
        <v>57</v>
      </c>
      <c r="E28" s="150" t="s">
        <v>57</v>
      </c>
      <c r="F28" s="150" t="s">
        <v>57</v>
      </c>
      <c r="G28" s="150" t="s">
        <v>57</v>
      </c>
      <c r="H28" s="150" t="s">
        <v>57</v>
      </c>
      <c r="I28" s="150" t="s">
        <v>57</v>
      </c>
      <c r="J28" s="150" t="s">
        <v>57</v>
      </c>
      <c r="K28" s="150" t="s">
        <v>57</v>
      </c>
      <c r="L28" s="150" t="s">
        <v>57</v>
      </c>
      <c r="M28" s="150" t="s">
        <v>57</v>
      </c>
      <c r="N28" s="150" t="s">
        <v>57</v>
      </c>
      <c r="O28" s="150" t="s">
        <v>57</v>
      </c>
      <c r="P28" s="150" t="s">
        <v>57</v>
      </c>
      <c r="Q28" s="150" t="s">
        <v>57</v>
      </c>
      <c r="R28" s="150" t="s">
        <v>57</v>
      </c>
      <c r="S28" s="150" t="s">
        <v>57</v>
      </c>
      <c r="T28" s="150" t="s">
        <v>57</v>
      </c>
      <c r="U28" s="150" t="s">
        <v>57</v>
      </c>
      <c r="V28" s="150" t="s">
        <v>57</v>
      </c>
      <c r="W28" s="150" t="s">
        <v>57</v>
      </c>
      <c r="X28" s="150" t="s">
        <v>57</v>
      </c>
      <c r="Y28" s="150" t="s">
        <v>57</v>
      </c>
      <c r="Z28" s="150" t="s">
        <v>57</v>
      </c>
      <c r="AA28" s="150" t="s">
        <v>57</v>
      </c>
    </row>
    <row r="29" spans="1:27" ht="14.25">
      <c r="A29" s="45" t="s">
        <v>39</v>
      </c>
      <c r="B29" s="77" t="s">
        <v>57</v>
      </c>
      <c r="C29" s="77" t="s">
        <v>57</v>
      </c>
      <c r="D29" s="77" t="s">
        <v>57</v>
      </c>
      <c r="E29" s="77" t="s">
        <v>57</v>
      </c>
      <c r="F29" s="77" t="s">
        <v>57</v>
      </c>
      <c r="G29" s="77" t="s">
        <v>57</v>
      </c>
      <c r="H29" s="77" t="s">
        <v>57</v>
      </c>
      <c r="I29" s="77" t="s">
        <v>57</v>
      </c>
      <c r="J29" s="77" t="s">
        <v>57</v>
      </c>
      <c r="K29" s="77" t="s">
        <v>57</v>
      </c>
      <c r="L29" s="77" t="s">
        <v>57</v>
      </c>
      <c r="M29" s="77" t="s">
        <v>57</v>
      </c>
      <c r="N29" s="77" t="s">
        <v>57</v>
      </c>
      <c r="O29" s="77" t="s">
        <v>57</v>
      </c>
      <c r="P29" s="77" t="s">
        <v>57</v>
      </c>
      <c r="Q29" s="77" t="s">
        <v>57</v>
      </c>
      <c r="R29" s="77" t="s">
        <v>57</v>
      </c>
      <c r="S29" s="77" t="s">
        <v>57</v>
      </c>
      <c r="T29" s="77" t="s">
        <v>57</v>
      </c>
      <c r="U29" s="77" t="s">
        <v>57</v>
      </c>
      <c r="V29" s="77" t="s">
        <v>57</v>
      </c>
      <c r="W29" s="77" t="s">
        <v>57</v>
      </c>
      <c r="X29" s="77" t="s">
        <v>57</v>
      </c>
      <c r="Y29" s="77" t="s">
        <v>57</v>
      </c>
      <c r="Z29" s="77" t="s">
        <v>57</v>
      </c>
      <c r="AA29" s="77" t="s">
        <v>57</v>
      </c>
    </row>
    <row r="30" spans="1:27" ht="15" thickBot="1">
      <c r="A30" s="86" t="s">
        <v>33</v>
      </c>
      <c r="B30" s="131" t="s">
        <v>57</v>
      </c>
      <c r="C30" s="131" t="s">
        <v>57</v>
      </c>
      <c r="D30" s="131" t="s">
        <v>57</v>
      </c>
      <c r="E30" s="131" t="s">
        <v>57</v>
      </c>
      <c r="F30" s="131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 t="s">
        <v>57</v>
      </c>
      <c r="P30" s="131" t="s">
        <v>57</v>
      </c>
      <c r="Q30" s="131" t="s">
        <v>57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 t="s">
        <v>57</v>
      </c>
      <c r="X30" s="131" t="s">
        <v>57</v>
      </c>
      <c r="Y30" s="131" t="s">
        <v>57</v>
      </c>
      <c r="Z30" s="131" t="s">
        <v>57</v>
      </c>
      <c r="AA30" s="131" t="s">
        <v>57</v>
      </c>
    </row>
    <row r="31" spans="1:27" ht="15.75" thickBot="1">
      <c r="A31" s="87" t="s">
        <v>67</v>
      </c>
      <c r="B31" s="88">
        <v>-9193.317601984358</v>
      </c>
      <c r="C31" s="88">
        <v>-9169.771597325886</v>
      </c>
      <c r="D31" s="88">
        <v>-9133.488786369207</v>
      </c>
      <c r="E31" s="88">
        <v>-9114.270142310028</v>
      </c>
      <c r="F31" s="88">
        <v>-9055.981213533454</v>
      </c>
      <c r="G31" s="88">
        <v>-9031.795390214676</v>
      </c>
      <c r="H31" s="88">
        <v>-9029.6605350929</v>
      </c>
      <c r="I31" s="88">
        <v>-9028.495569375125</v>
      </c>
      <c r="J31" s="88">
        <v>-9004.703898050082</v>
      </c>
      <c r="K31" s="89">
        <v>-8970.724574427706</v>
      </c>
      <c r="L31" s="89">
        <v>-8940.53020215713</v>
      </c>
      <c r="M31" s="89">
        <v>-8907.202610576453</v>
      </c>
      <c r="N31" s="89">
        <v>-8859.705803780178</v>
      </c>
      <c r="O31" s="90">
        <v>-8864.471599641602</v>
      </c>
      <c r="P31" s="90">
        <v>-9901.226061808225</v>
      </c>
      <c r="Q31" s="90">
        <v>-9867.623329719672</v>
      </c>
      <c r="R31" s="91">
        <v>-9853.580267539826</v>
      </c>
      <c r="S31" s="90">
        <v>-9721.92690253698</v>
      </c>
      <c r="T31" s="91">
        <v>-9802.705946910128</v>
      </c>
      <c r="U31" s="90">
        <v>-9772.66741822368</v>
      </c>
      <c r="V31" s="90">
        <v>-9685.49932018133</v>
      </c>
      <c r="W31" s="90">
        <v>-9724.807883877182</v>
      </c>
      <c r="X31" s="90">
        <v>-9702.98818678723</v>
      </c>
      <c r="Y31" s="90">
        <v>-9672.761847146783</v>
      </c>
      <c r="Z31" s="90">
        <v>-9651.695496234033</v>
      </c>
      <c r="AA31" s="90">
        <v>-9618.737488315786</v>
      </c>
    </row>
    <row r="32" spans="1:27" ht="14.25">
      <c r="A32" s="92" t="s">
        <v>40</v>
      </c>
      <c r="B32" s="142">
        <v>-10808.5318330268</v>
      </c>
      <c r="C32" s="142">
        <v>-10816.0900981066</v>
      </c>
      <c r="D32" s="142">
        <v>-10810.9115568882</v>
      </c>
      <c r="E32" s="142">
        <v>-10822.7971825673</v>
      </c>
      <c r="F32" s="142">
        <v>-10795.612523529</v>
      </c>
      <c r="G32" s="142">
        <v>-10802.5309699485</v>
      </c>
      <c r="H32" s="142">
        <v>-10831.500384565</v>
      </c>
      <c r="I32" s="142">
        <v>-10861.4396885855</v>
      </c>
      <c r="J32" s="142">
        <v>-10868.9979536654</v>
      </c>
      <c r="K32" s="143">
        <v>-10866.1228997813</v>
      </c>
      <c r="L32" s="143">
        <v>-10867.032797249</v>
      </c>
      <c r="M32" s="143">
        <v>-10864.8094754066</v>
      </c>
      <c r="N32" s="143">
        <v>-10848.4169383486</v>
      </c>
      <c r="O32" s="144">
        <v>-10884.2870039483</v>
      </c>
      <c r="P32" s="144">
        <v>-11952.1457358532</v>
      </c>
      <c r="Q32" s="144">
        <v>-11952.316390689</v>
      </c>
      <c r="R32" s="145">
        <v>-11972.0467154335</v>
      </c>
      <c r="S32" s="144">
        <v>-11874.166737355</v>
      </c>
      <c r="T32" s="145">
        <v>-11988.7191686525</v>
      </c>
      <c r="U32" s="144">
        <v>-11992.4540268904</v>
      </c>
      <c r="V32" s="144">
        <v>-11939.0593157724</v>
      </c>
      <c r="W32" s="144">
        <v>-12012.1412663926</v>
      </c>
      <c r="X32" s="144">
        <v>-12024.094956227</v>
      </c>
      <c r="Y32" s="144">
        <v>-12027.6420035109</v>
      </c>
      <c r="Z32" s="144">
        <v>-12040.3490395225</v>
      </c>
      <c r="AA32" s="144">
        <v>-12041.1644185286</v>
      </c>
    </row>
    <row r="33" spans="1:27" ht="14.25">
      <c r="A33" s="45" t="s">
        <v>55</v>
      </c>
      <c r="B33" s="132">
        <v>377.056318645892</v>
      </c>
      <c r="C33" s="132">
        <v>379.212009034124</v>
      </c>
      <c r="D33" s="132">
        <v>381.367699422356</v>
      </c>
      <c r="E33" s="132">
        <v>383.523389810588</v>
      </c>
      <c r="F33" s="132">
        <v>385.67908019882</v>
      </c>
      <c r="G33" s="132">
        <v>387.834770587052</v>
      </c>
      <c r="H33" s="132">
        <v>389.990460975284</v>
      </c>
      <c r="I33" s="132">
        <v>392.146151363516</v>
      </c>
      <c r="J33" s="132">
        <v>394.547508418415</v>
      </c>
      <c r="K33" s="132">
        <v>396.703198806647</v>
      </c>
      <c r="L33" s="132">
        <v>398.858889194879</v>
      </c>
      <c r="M33" s="132">
        <v>401.014579583111</v>
      </c>
      <c r="N33" s="132">
        <v>403.170269971343</v>
      </c>
      <c r="O33" s="132">
        <v>405.325960359575</v>
      </c>
      <c r="P33" s="132">
        <v>407.481650747806</v>
      </c>
      <c r="Q33" s="132">
        <v>409.837237155348</v>
      </c>
      <c r="R33" s="132">
        <v>412.19282356289</v>
      </c>
      <c r="S33" s="132">
        <v>414.548409970432</v>
      </c>
      <c r="T33" s="132">
        <v>416.903996377974</v>
      </c>
      <c r="U33" s="132">
        <v>419.259582785515</v>
      </c>
      <c r="V33" s="132">
        <v>421.615169193057</v>
      </c>
      <c r="W33" s="132">
        <v>423.970755600599</v>
      </c>
      <c r="X33" s="132">
        <v>426.326342008141</v>
      </c>
      <c r="Y33" s="132">
        <v>428.681928415682</v>
      </c>
      <c r="Z33" s="132">
        <v>431.037514823224</v>
      </c>
      <c r="AA33" s="132">
        <v>433.393101230766</v>
      </c>
    </row>
    <row r="34" spans="1:27" ht="14.25">
      <c r="A34" s="39" t="s">
        <v>41</v>
      </c>
      <c r="B34" s="133">
        <v>197.071725805824</v>
      </c>
      <c r="C34" s="133">
        <v>213.846749187116</v>
      </c>
      <c r="D34" s="133">
        <v>230.621772568408</v>
      </c>
      <c r="E34" s="133">
        <v>247.3967959497</v>
      </c>
      <c r="F34" s="133">
        <v>264.171819330992</v>
      </c>
      <c r="G34" s="133">
        <v>280.946842712284</v>
      </c>
      <c r="H34" s="133">
        <v>297.721866093576</v>
      </c>
      <c r="I34" s="133">
        <v>314.496889474868</v>
      </c>
      <c r="J34" s="133">
        <v>331.27191285616</v>
      </c>
      <c r="K34" s="133">
        <v>348.046936237452</v>
      </c>
      <c r="L34" s="133">
        <v>364.821959618745</v>
      </c>
      <c r="M34" s="133">
        <v>381.596983000037</v>
      </c>
      <c r="N34" s="133">
        <v>398.372006381329</v>
      </c>
      <c r="O34" s="133">
        <v>415.147029762621</v>
      </c>
      <c r="P34" s="133">
        <v>431.922053143913</v>
      </c>
      <c r="Q34" s="133">
        <v>450.237916530753</v>
      </c>
      <c r="R34" s="133">
        <v>468.553779917592</v>
      </c>
      <c r="S34" s="133">
        <v>486.869643304432</v>
      </c>
      <c r="T34" s="133">
        <v>505.185506691273</v>
      </c>
      <c r="U34" s="133">
        <v>523.501370078112</v>
      </c>
      <c r="V34" s="133">
        <v>541.817233464952</v>
      </c>
      <c r="W34" s="133">
        <v>560.133096851792</v>
      </c>
      <c r="X34" s="133">
        <v>578.448960238632</v>
      </c>
      <c r="Y34" s="133">
        <v>596.764823625472</v>
      </c>
      <c r="Z34" s="133">
        <v>615.080687012312</v>
      </c>
      <c r="AA34" s="133">
        <v>633.396550399152</v>
      </c>
    </row>
    <row r="35" spans="1:27" ht="14.25">
      <c r="A35" s="46" t="s">
        <v>42</v>
      </c>
      <c r="B35" s="132">
        <v>137.966398968517</v>
      </c>
      <c r="C35" s="132">
        <v>138.733595581498</v>
      </c>
      <c r="D35" s="132">
        <v>139.500792194479</v>
      </c>
      <c r="E35" s="132">
        <v>140.26798880746</v>
      </c>
      <c r="F35" s="132">
        <v>141.035185420441</v>
      </c>
      <c r="G35" s="132">
        <v>141.802382033422</v>
      </c>
      <c r="H35" s="132">
        <v>142.569578646403</v>
      </c>
      <c r="I35" s="132">
        <v>143.336775259384</v>
      </c>
      <c r="J35" s="132">
        <v>144.103971872365</v>
      </c>
      <c r="K35" s="132">
        <v>144.871168485346</v>
      </c>
      <c r="L35" s="132">
        <v>145.638365098327</v>
      </c>
      <c r="M35" s="132">
        <v>146.405561711308</v>
      </c>
      <c r="N35" s="132">
        <v>147.172758324289</v>
      </c>
      <c r="O35" s="132">
        <v>147.93995493727</v>
      </c>
      <c r="P35" s="132">
        <v>148.707151550251</v>
      </c>
      <c r="Q35" s="132">
        <v>149.54576209871</v>
      </c>
      <c r="R35" s="132">
        <v>150.384372647169</v>
      </c>
      <c r="S35" s="132">
        <v>151.222983195628</v>
      </c>
      <c r="T35" s="132">
        <v>152.061593744087</v>
      </c>
      <c r="U35" s="132">
        <v>152.900204292546</v>
      </c>
      <c r="V35" s="132">
        <v>153.738814841005</v>
      </c>
      <c r="W35" s="132">
        <v>154.577425389464</v>
      </c>
      <c r="X35" s="132">
        <v>155.416035937923</v>
      </c>
      <c r="Y35" s="132">
        <v>156.254646486382</v>
      </c>
      <c r="Z35" s="132">
        <v>157.093257034841</v>
      </c>
      <c r="AA35" s="132">
        <v>157.9318675833</v>
      </c>
    </row>
    <row r="36" spans="1:27" ht="14.25">
      <c r="A36" s="39" t="s">
        <v>43</v>
      </c>
      <c r="B36" s="133">
        <v>624.727393811104</v>
      </c>
      <c r="C36" s="133">
        <v>629.33057348899</v>
      </c>
      <c r="D36" s="133">
        <v>633.933753166875</v>
      </c>
      <c r="E36" s="133">
        <v>638.536932844761</v>
      </c>
      <c r="F36" s="133">
        <v>643.140112522647</v>
      </c>
      <c r="G36" s="133">
        <v>647.743292200532</v>
      </c>
      <c r="H36" s="133">
        <v>652.346471878418</v>
      </c>
      <c r="I36" s="133">
        <v>656.949651556304</v>
      </c>
      <c r="J36" s="133">
        <v>661.552831234189</v>
      </c>
      <c r="K36" s="133">
        <v>666.156010912075</v>
      </c>
      <c r="L36" s="133">
        <v>670.75919058996</v>
      </c>
      <c r="M36" s="133">
        <v>675.362370267846</v>
      </c>
      <c r="N36" s="133">
        <v>679.965549945732</v>
      </c>
      <c r="O36" s="133">
        <v>684.568729623617</v>
      </c>
      <c r="P36" s="133">
        <v>689.171909301503</v>
      </c>
      <c r="Q36" s="133">
        <v>694.203572592257</v>
      </c>
      <c r="R36" s="133">
        <v>699.235235883011</v>
      </c>
      <c r="S36" s="133">
        <v>704.266899173765</v>
      </c>
      <c r="T36" s="133">
        <v>709.29856246452</v>
      </c>
      <c r="U36" s="133">
        <v>714.330225755274</v>
      </c>
      <c r="V36" s="133">
        <v>719.361889046028</v>
      </c>
      <c r="W36" s="133">
        <v>724.393552336782</v>
      </c>
      <c r="X36" s="133">
        <v>729.425215627536</v>
      </c>
      <c r="Y36" s="133">
        <v>734.45687891829</v>
      </c>
      <c r="Z36" s="133">
        <v>739.488542209045</v>
      </c>
      <c r="AA36" s="133">
        <v>744.520205499799</v>
      </c>
    </row>
    <row r="37" spans="1:27" ht="14.25">
      <c r="A37" s="46" t="s">
        <v>44</v>
      </c>
      <c r="B37" s="132">
        <v>278.392393811104</v>
      </c>
      <c r="C37" s="132">
        <v>285.195573488989</v>
      </c>
      <c r="D37" s="132">
        <v>291.998753166875</v>
      </c>
      <c r="E37" s="132">
        <v>298.801932844761</v>
      </c>
      <c r="F37" s="132">
        <v>305.605112522646</v>
      </c>
      <c r="G37" s="132">
        <v>312.408292200532</v>
      </c>
      <c r="H37" s="132">
        <v>319.211471878417</v>
      </c>
      <c r="I37" s="132">
        <v>326.014651556303</v>
      </c>
      <c r="J37" s="132">
        <v>332.817831234189</v>
      </c>
      <c r="K37" s="132">
        <v>339.621010912074</v>
      </c>
      <c r="L37" s="132">
        <v>346.42419058996</v>
      </c>
      <c r="M37" s="132">
        <v>353.227370267846</v>
      </c>
      <c r="N37" s="132">
        <v>360.030549945731</v>
      </c>
      <c r="O37" s="132">
        <v>366.833729623617</v>
      </c>
      <c r="P37" s="132">
        <v>373.636909301502</v>
      </c>
      <c r="Q37" s="132">
        <v>380.868572592257</v>
      </c>
      <c r="R37" s="132">
        <v>388.100235883011</v>
      </c>
      <c r="S37" s="132">
        <v>395.331899173765</v>
      </c>
      <c r="T37" s="132">
        <v>402.563562464519</v>
      </c>
      <c r="U37" s="132">
        <v>409.795225755273</v>
      </c>
      <c r="V37" s="132">
        <v>417.026889046028</v>
      </c>
      <c r="W37" s="132">
        <v>424.258552336782</v>
      </c>
      <c r="X37" s="132">
        <v>431.490215627536</v>
      </c>
      <c r="Y37" s="132">
        <v>438.72187891829</v>
      </c>
      <c r="Z37" s="132">
        <v>445.953542209044</v>
      </c>
      <c r="AA37" s="132">
        <v>453.185205499798</v>
      </c>
    </row>
    <row r="38" spans="1:27" ht="15" thickBot="1">
      <c r="A38" s="93" t="s">
        <v>45</v>
      </c>
      <c r="B38" s="134" t="s">
        <v>57</v>
      </c>
      <c r="C38" s="134" t="s">
        <v>57</v>
      </c>
      <c r="D38" s="134" t="s">
        <v>57</v>
      </c>
      <c r="E38" s="134" t="s">
        <v>57</v>
      </c>
      <c r="F38" s="134" t="s">
        <v>57</v>
      </c>
      <c r="G38" s="134" t="s">
        <v>57</v>
      </c>
      <c r="H38" s="134" t="s">
        <v>57</v>
      </c>
      <c r="I38" s="134" t="s">
        <v>57</v>
      </c>
      <c r="J38" s="134" t="s">
        <v>57</v>
      </c>
      <c r="K38" s="134" t="s">
        <v>57</v>
      </c>
      <c r="L38" s="134" t="s">
        <v>57</v>
      </c>
      <c r="M38" s="134" t="s">
        <v>57</v>
      </c>
      <c r="N38" s="134" t="s">
        <v>57</v>
      </c>
      <c r="O38" s="134" t="s">
        <v>57</v>
      </c>
      <c r="P38" s="134" t="s">
        <v>57</v>
      </c>
      <c r="Q38" s="134" t="s">
        <v>57</v>
      </c>
      <c r="R38" s="134" t="s">
        <v>57</v>
      </c>
      <c r="S38" s="134" t="s">
        <v>57</v>
      </c>
      <c r="T38" s="134" t="s">
        <v>57</v>
      </c>
      <c r="U38" s="134" t="s">
        <v>57</v>
      </c>
      <c r="V38" s="134" t="s">
        <v>57</v>
      </c>
      <c r="W38" s="134" t="s">
        <v>57</v>
      </c>
      <c r="X38" s="134" t="s">
        <v>57</v>
      </c>
      <c r="Y38" s="134" t="s">
        <v>57</v>
      </c>
      <c r="Z38" s="134" t="s">
        <v>57</v>
      </c>
      <c r="AA38" s="134" t="s">
        <v>57</v>
      </c>
    </row>
    <row r="39" spans="1:27" ht="15.75" thickBot="1">
      <c r="A39" s="94" t="s">
        <v>46</v>
      </c>
      <c r="B39" s="95">
        <v>490.791497833722</v>
      </c>
      <c r="C39" s="95">
        <v>501.603408146252</v>
      </c>
      <c r="D39" s="95">
        <v>512.401126885395</v>
      </c>
      <c r="E39" s="95">
        <v>526.357688785155</v>
      </c>
      <c r="F39" s="95">
        <v>532.0009991439559</v>
      </c>
      <c r="G39" s="95">
        <v>531.273584962909</v>
      </c>
      <c r="H39" s="95">
        <v>523.800382150427</v>
      </c>
      <c r="I39" s="95">
        <v>537.517512174525</v>
      </c>
      <c r="J39" s="95">
        <v>543.47254799331</v>
      </c>
      <c r="K39" s="96">
        <v>549.2763308306589</v>
      </c>
      <c r="L39" s="96">
        <v>554.910488736014</v>
      </c>
      <c r="M39" s="96">
        <v>567.2612565734979</v>
      </c>
      <c r="N39" s="96">
        <v>583.4347419552031</v>
      </c>
      <c r="O39" s="97">
        <v>605.3648585461771</v>
      </c>
      <c r="P39" s="97">
        <v>622.739803063365</v>
      </c>
      <c r="Q39" s="97">
        <v>635.378953577555</v>
      </c>
      <c r="R39" s="98">
        <v>647.4277287343469</v>
      </c>
      <c r="S39" s="97">
        <v>657.2129327096451</v>
      </c>
      <c r="T39" s="98">
        <v>689.9250442805113</v>
      </c>
      <c r="U39" s="97">
        <v>692.3371344606417</v>
      </c>
      <c r="V39" s="97">
        <v>705.9456685316583</v>
      </c>
      <c r="W39" s="97">
        <v>668.6699568080227</v>
      </c>
      <c r="X39" s="97">
        <v>590.8855691724162</v>
      </c>
      <c r="Y39" s="97">
        <v>551.0765876034123</v>
      </c>
      <c r="Z39" s="97">
        <v>550.241176176178</v>
      </c>
      <c r="AA39" s="97">
        <v>562.3082401247381</v>
      </c>
    </row>
    <row r="40" spans="1:27" ht="14.25">
      <c r="A40" s="99" t="s">
        <v>47</v>
      </c>
      <c r="B40" s="142">
        <v>298.800709120397</v>
      </c>
      <c r="C40" s="142">
        <v>310.594848722787</v>
      </c>
      <c r="D40" s="142">
        <v>322.295302085608</v>
      </c>
      <c r="E40" s="142">
        <v>336.302871111673</v>
      </c>
      <c r="F40" s="142">
        <v>345.109940854367</v>
      </c>
      <c r="G40" s="142">
        <v>350.533006495052</v>
      </c>
      <c r="H40" s="142">
        <v>358.188826371148</v>
      </c>
      <c r="I40" s="142">
        <v>365.759065913951</v>
      </c>
      <c r="J40" s="142">
        <v>373.314709310634</v>
      </c>
      <c r="K40" s="143">
        <v>376.468617486931</v>
      </c>
      <c r="L40" s="143">
        <v>381.175252840864</v>
      </c>
      <c r="M40" s="143">
        <v>394.738580720366</v>
      </c>
      <c r="N40" s="143">
        <v>409.091215598814</v>
      </c>
      <c r="O40" s="144">
        <v>423.552725672082</v>
      </c>
      <c r="P40" s="144">
        <v>438.924484398131</v>
      </c>
      <c r="Q40" s="144">
        <v>452.459008787501</v>
      </c>
      <c r="R40" s="145">
        <v>464.193557587013</v>
      </c>
      <c r="S40" s="144">
        <v>470.898100271941</v>
      </c>
      <c r="T40" s="145">
        <v>482.664211254137</v>
      </c>
      <c r="U40" s="144">
        <v>486.452848415549</v>
      </c>
      <c r="V40" s="144">
        <v>476.326214018445</v>
      </c>
      <c r="W40" s="144">
        <v>453.352003825585</v>
      </c>
      <c r="X40" s="144">
        <v>399.751940913539</v>
      </c>
      <c r="Y40" s="144">
        <v>361.260366562219</v>
      </c>
      <c r="Z40" s="144">
        <v>356.002764222065</v>
      </c>
      <c r="AA40" s="144">
        <v>366.372103605005</v>
      </c>
    </row>
    <row r="41" spans="1:27" ht="14.25">
      <c r="A41" s="45" t="s">
        <v>48</v>
      </c>
      <c r="B41" s="132">
        <v>191.990788713325</v>
      </c>
      <c r="C41" s="132">
        <v>191.008559423465</v>
      </c>
      <c r="D41" s="132">
        <v>190.105824799787</v>
      </c>
      <c r="E41" s="132">
        <v>190.054817673482</v>
      </c>
      <c r="F41" s="132">
        <v>185.553032039589</v>
      </c>
      <c r="G41" s="132">
        <v>179.402552217857</v>
      </c>
      <c r="H41" s="132">
        <v>164.273529529279</v>
      </c>
      <c r="I41" s="132">
        <v>170.420420010574</v>
      </c>
      <c r="J41" s="132">
        <v>169.298848682676</v>
      </c>
      <c r="K41" s="147">
        <v>172.367724343728</v>
      </c>
      <c r="L41" s="147">
        <v>173.09659514515</v>
      </c>
      <c r="M41" s="147">
        <v>172.223924103132</v>
      </c>
      <c r="N41" s="147">
        <v>173.620920106389</v>
      </c>
      <c r="O41" s="148">
        <v>180.048428624095</v>
      </c>
      <c r="P41" s="148">
        <v>181.653947915234</v>
      </c>
      <c r="Q41" s="148">
        <v>180.732182290054</v>
      </c>
      <c r="R41" s="149">
        <v>181.280159647334</v>
      </c>
      <c r="S41" s="148">
        <v>183.570369937704</v>
      </c>
      <c r="T41" s="149">
        <v>204.879951523291</v>
      </c>
      <c r="U41" s="148">
        <v>203.577274181176</v>
      </c>
      <c r="V41" s="148">
        <v>226.83074959038</v>
      </c>
      <c r="W41" s="148">
        <v>211.833309282771</v>
      </c>
      <c r="X41" s="148">
        <v>187.491352488794</v>
      </c>
      <c r="Y41" s="148">
        <v>185.32249804861</v>
      </c>
      <c r="Z41" s="148">
        <v>189.005724229113</v>
      </c>
      <c r="AA41" s="148">
        <v>190.651327272733</v>
      </c>
    </row>
    <row r="42" spans="1:27" ht="14.25">
      <c r="A42" s="37" t="s">
        <v>49</v>
      </c>
      <c r="B42" s="150" t="s">
        <v>57</v>
      </c>
      <c r="C42" s="150" t="s">
        <v>57</v>
      </c>
      <c r="D42" s="150" t="s">
        <v>57</v>
      </c>
      <c r="E42" s="150" t="s">
        <v>57</v>
      </c>
      <c r="F42" s="150">
        <v>1.33802625</v>
      </c>
      <c r="G42" s="150">
        <v>1.33802625</v>
      </c>
      <c r="H42" s="150">
        <v>1.33802625</v>
      </c>
      <c r="I42" s="150">
        <v>1.33802625</v>
      </c>
      <c r="J42" s="150">
        <v>0.85899</v>
      </c>
      <c r="K42" s="150">
        <v>0.439989</v>
      </c>
      <c r="L42" s="150">
        <v>0.63864075</v>
      </c>
      <c r="M42" s="150">
        <v>0.29875175</v>
      </c>
      <c r="N42" s="150">
        <v>0.72260625</v>
      </c>
      <c r="O42" s="150">
        <v>1.76370425</v>
      </c>
      <c r="P42" s="150">
        <v>2.16137075</v>
      </c>
      <c r="Q42" s="150">
        <v>2.1877625</v>
      </c>
      <c r="R42" s="150">
        <v>1.9540115</v>
      </c>
      <c r="S42" s="150">
        <v>2.7444625</v>
      </c>
      <c r="T42" s="150">
        <v>2.38088150308333</v>
      </c>
      <c r="U42" s="150">
        <v>2.30701186391667</v>
      </c>
      <c r="V42" s="150">
        <v>2.78870492283333</v>
      </c>
      <c r="W42" s="150">
        <v>3.48464369966667</v>
      </c>
      <c r="X42" s="150">
        <v>3.64227577008333</v>
      </c>
      <c r="Y42" s="150">
        <v>4.49372299258333</v>
      </c>
      <c r="Z42" s="150">
        <v>5.232687725</v>
      </c>
      <c r="AA42" s="150">
        <v>5.284809247</v>
      </c>
    </row>
    <row r="43" spans="1:27" ht="15" thickBot="1">
      <c r="A43" s="100" t="s">
        <v>50</v>
      </c>
      <c r="B43" s="151" t="s">
        <v>57</v>
      </c>
      <c r="C43" s="151" t="s">
        <v>57</v>
      </c>
      <c r="D43" s="151" t="s">
        <v>57</v>
      </c>
      <c r="E43" s="151" t="s">
        <v>57</v>
      </c>
      <c r="F43" s="151" t="s">
        <v>57</v>
      </c>
      <c r="G43" s="151" t="s">
        <v>57</v>
      </c>
      <c r="H43" s="151" t="s">
        <v>57</v>
      </c>
      <c r="I43" s="151" t="s">
        <v>57</v>
      </c>
      <c r="J43" s="151" t="s">
        <v>57</v>
      </c>
      <c r="K43" s="151" t="s">
        <v>57</v>
      </c>
      <c r="L43" s="151" t="s">
        <v>57</v>
      </c>
      <c r="M43" s="151" t="s">
        <v>57</v>
      </c>
      <c r="N43" s="151" t="s">
        <v>57</v>
      </c>
      <c r="O43" s="151" t="s">
        <v>57</v>
      </c>
      <c r="P43" s="151" t="s">
        <v>57</v>
      </c>
      <c r="Q43" s="151" t="s">
        <v>57</v>
      </c>
      <c r="R43" s="151" t="s">
        <v>57</v>
      </c>
      <c r="S43" s="151" t="s">
        <v>57</v>
      </c>
      <c r="T43" s="151" t="s">
        <v>57</v>
      </c>
      <c r="U43" s="151" t="s">
        <v>57</v>
      </c>
      <c r="V43" s="151" t="s">
        <v>57</v>
      </c>
      <c r="W43" s="151" t="s">
        <v>57</v>
      </c>
      <c r="X43" s="151" t="s">
        <v>57</v>
      </c>
      <c r="Y43" s="151" t="s">
        <v>57</v>
      </c>
      <c r="Z43" s="151" t="s">
        <v>57</v>
      </c>
      <c r="AA43" s="151" t="s">
        <v>57</v>
      </c>
    </row>
    <row r="44" spans="1:27" ht="15.75" thickBot="1">
      <c r="A44" s="101" t="s">
        <v>56</v>
      </c>
      <c r="B44" s="82" t="s">
        <v>57</v>
      </c>
      <c r="C44" s="82" t="s">
        <v>57</v>
      </c>
      <c r="D44" s="82" t="s">
        <v>57</v>
      </c>
      <c r="E44" s="82" t="s">
        <v>57</v>
      </c>
      <c r="F44" s="82" t="s">
        <v>57</v>
      </c>
      <c r="G44" s="82" t="s">
        <v>57</v>
      </c>
      <c r="H44" s="82" t="s">
        <v>57</v>
      </c>
      <c r="I44" s="82" t="s">
        <v>57</v>
      </c>
      <c r="J44" s="82" t="s">
        <v>57</v>
      </c>
      <c r="K44" s="82" t="s">
        <v>57</v>
      </c>
      <c r="L44" s="82" t="s">
        <v>57</v>
      </c>
      <c r="M44" s="82" t="s">
        <v>57</v>
      </c>
      <c r="N44" s="82" t="s">
        <v>57</v>
      </c>
      <c r="O44" s="82" t="s">
        <v>57</v>
      </c>
      <c r="P44" s="82" t="s">
        <v>57</v>
      </c>
      <c r="Q44" s="82" t="s">
        <v>57</v>
      </c>
      <c r="R44" s="82" t="s">
        <v>57</v>
      </c>
      <c r="S44" s="82" t="s">
        <v>57</v>
      </c>
      <c r="T44" s="82" t="s">
        <v>57</v>
      </c>
      <c r="U44" s="82" t="s">
        <v>57</v>
      </c>
      <c r="V44" s="82" t="s">
        <v>57</v>
      </c>
      <c r="W44" s="82" t="s">
        <v>57</v>
      </c>
      <c r="X44" s="82" t="s">
        <v>57</v>
      </c>
      <c r="Y44" s="82" t="s">
        <v>57</v>
      </c>
      <c r="Z44" s="82" t="s">
        <v>57</v>
      </c>
      <c r="AA44" s="82" t="s">
        <v>57</v>
      </c>
    </row>
    <row r="45" spans="1:27" ht="14.2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3"/>
      <c r="U45" s="104"/>
      <c r="V45" s="104"/>
      <c r="W45" s="104"/>
      <c r="X45" s="104"/>
      <c r="Y45" s="104"/>
      <c r="Z45" s="104"/>
      <c r="AA45" s="104"/>
    </row>
    <row r="46" spans="1:27" ht="15.75" thickBot="1">
      <c r="A46" s="105" t="s">
        <v>66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35"/>
      <c r="V46" s="35"/>
      <c r="W46" s="35"/>
      <c r="X46" s="35"/>
      <c r="Y46" s="35"/>
      <c r="Z46" s="35"/>
      <c r="AA46" s="35"/>
    </row>
    <row r="47" spans="1:27" ht="15">
      <c r="A47" s="107" t="s">
        <v>51</v>
      </c>
      <c r="B47" s="108">
        <v>57.6090900984</v>
      </c>
      <c r="C47" s="108">
        <v>57.61572932</v>
      </c>
      <c r="D47" s="108">
        <v>53.41608204</v>
      </c>
      <c r="E47" s="108">
        <v>50.32844724</v>
      </c>
      <c r="F47" s="108">
        <v>48.47586636</v>
      </c>
      <c r="G47" s="108">
        <v>20.99591664</v>
      </c>
      <c r="H47" s="108">
        <v>33.222950448</v>
      </c>
      <c r="I47" s="108">
        <v>47.426070528</v>
      </c>
      <c r="J47" s="108">
        <v>52.983813168</v>
      </c>
      <c r="K47" s="109">
        <v>56.688974928</v>
      </c>
      <c r="L47" s="109">
        <v>52.397162556</v>
      </c>
      <c r="M47" s="109">
        <v>55.1945596848</v>
      </c>
      <c r="N47" s="109">
        <v>49.32496593</v>
      </c>
      <c r="O47" s="109">
        <v>59.143644594</v>
      </c>
      <c r="P47" s="109">
        <v>68.205852732</v>
      </c>
      <c r="Q47" s="109">
        <v>77.22684094542</v>
      </c>
      <c r="R47" s="108">
        <v>79.615219092264</v>
      </c>
      <c r="S47" s="109">
        <v>75.9010117973539</v>
      </c>
      <c r="T47" s="108">
        <v>56.77805319198</v>
      </c>
      <c r="U47" s="109">
        <v>61.4483509253988</v>
      </c>
      <c r="V47" s="109">
        <v>175.30661362191358</v>
      </c>
      <c r="W47" s="109">
        <v>270.773558608173</v>
      </c>
      <c r="X47" s="109">
        <v>342.820992685902</v>
      </c>
      <c r="Y47" s="109">
        <v>195.5666528815807</v>
      </c>
      <c r="Z47" s="109">
        <v>140.5377929298612</v>
      </c>
      <c r="AA47" s="109">
        <v>187.82062852974002</v>
      </c>
    </row>
    <row r="48" spans="1:27" ht="14.25">
      <c r="A48" s="40" t="s">
        <v>52</v>
      </c>
      <c r="B48" s="110">
        <v>57.6090900984</v>
      </c>
      <c r="C48" s="110">
        <v>57.61572932</v>
      </c>
      <c r="D48" s="110">
        <v>53.41608204</v>
      </c>
      <c r="E48" s="110">
        <v>50.32844724</v>
      </c>
      <c r="F48" s="110">
        <v>48.47586636</v>
      </c>
      <c r="G48" s="110">
        <v>20.99591664</v>
      </c>
      <c r="H48" s="110">
        <v>33.222950448</v>
      </c>
      <c r="I48" s="110">
        <v>47.426070528</v>
      </c>
      <c r="J48" s="110">
        <v>52.983813168</v>
      </c>
      <c r="K48" s="111">
        <v>56.688974928</v>
      </c>
      <c r="L48" s="111">
        <v>52.397162556</v>
      </c>
      <c r="M48" s="111">
        <v>55.1945596848</v>
      </c>
      <c r="N48" s="111">
        <v>49.32496593</v>
      </c>
      <c r="O48" s="111">
        <v>59.143644594</v>
      </c>
      <c r="P48" s="111">
        <v>68.205852732</v>
      </c>
      <c r="Q48" s="111">
        <v>77.22684094542</v>
      </c>
      <c r="R48" s="110">
        <v>79.615219092264</v>
      </c>
      <c r="S48" s="111">
        <v>75.9010117973539</v>
      </c>
      <c r="T48" s="110">
        <v>56.77805319198</v>
      </c>
      <c r="U48" s="111">
        <v>61.4483509253988</v>
      </c>
      <c r="V48" s="111">
        <v>70.4352238619136</v>
      </c>
      <c r="W48" s="111">
        <v>94.232571888173</v>
      </c>
      <c r="X48" s="111">
        <v>104.733930398957</v>
      </c>
      <c r="Y48" s="111">
        <v>78.4403914576447</v>
      </c>
      <c r="Z48" s="111">
        <v>73.7174822950452</v>
      </c>
      <c r="AA48" s="111">
        <v>70.01645764974</v>
      </c>
    </row>
    <row r="49" spans="1:27" ht="14.25">
      <c r="A49" s="41" t="s">
        <v>53</v>
      </c>
      <c r="B49" s="67" t="s">
        <v>57</v>
      </c>
      <c r="C49" s="67" t="s">
        <v>57</v>
      </c>
      <c r="D49" s="67" t="s">
        <v>57</v>
      </c>
      <c r="E49" s="67" t="s">
        <v>57</v>
      </c>
      <c r="F49" s="67" t="s">
        <v>57</v>
      </c>
      <c r="G49" s="67" t="s">
        <v>57</v>
      </c>
      <c r="H49" s="67" t="s">
        <v>57</v>
      </c>
      <c r="I49" s="67" t="s">
        <v>57</v>
      </c>
      <c r="J49" s="67" t="s">
        <v>57</v>
      </c>
      <c r="K49" s="67" t="s">
        <v>57</v>
      </c>
      <c r="L49" s="67" t="s">
        <v>57</v>
      </c>
      <c r="M49" s="67" t="s">
        <v>57</v>
      </c>
      <c r="N49" s="67" t="s">
        <v>57</v>
      </c>
      <c r="O49" s="67" t="s">
        <v>57</v>
      </c>
      <c r="P49" s="67" t="s">
        <v>57</v>
      </c>
      <c r="Q49" s="67" t="s">
        <v>57</v>
      </c>
      <c r="R49" s="67" t="s">
        <v>57</v>
      </c>
      <c r="S49" s="67" t="s">
        <v>57</v>
      </c>
      <c r="T49" s="67" t="s">
        <v>57</v>
      </c>
      <c r="U49" s="67">
        <v>76.54592</v>
      </c>
      <c r="V49" s="68">
        <v>104.87138976</v>
      </c>
      <c r="W49" s="68">
        <v>176.54098672</v>
      </c>
      <c r="X49" s="68">
        <v>238.087062286945</v>
      </c>
      <c r="Y49" s="68">
        <v>117.126261423936</v>
      </c>
      <c r="Z49" s="68">
        <v>66.820310634816</v>
      </c>
      <c r="AA49" s="68">
        <v>117.80417088</v>
      </c>
    </row>
    <row r="50" spans="1:27" ht="15">
      <c r="A50" s="42" t="s">
        <v>54</v>
      </c>
      <c r="B50" s="110" t="s">
        <v>57</v>
      </c>
      <c r="C50" s="110" t="s">
        <v>57</v>
      </c>
      <c r="D50" s="110" t="s">
        <v>57</v>
      </c>
      <c r="E50" s="110" t="s">
        <v>57</v>
      </c>
      <c r="F50" s="110" t="s">
        <v>57</v>
      </c>
      <c r="G50" s="110" t="s">
        <v>57</v>
      </c>
      <c r="H50" s="110" t="s">
        <v>57</v>
      </c>
      <c r="I50" s="110" t="s">
        <v>57</v>
      </c>
      <c r="J50" s="110" t="s">
        <v>57</v>
      </c>
      <c r="K50" s="110" t="s">
        <v>57</v>
      </c>
      <c r="L50" s="110" t="s">
        <v>57</v>
      </c>
      <c r="M50" s="110">
        <v>0.1884611484</v>
      </c>
      <c r="N50" s="110">
        <v>0.2512815312</v>
      </c>
      <c r="O50" s="110">
        <v>0.3769222968</v>
      </c>
      <c r="P50" s="110">
        <v>0.5025630624</v>
      </c>
      <c r="Q50" s="110">
        <v>0.5653834452</v>
      </c>
      <c r="R50" s="110">
        <v>0.5653834452</v>
      </c>
      <c r="S50" s="110">
        <v>0.628203828</v>
      </c>
      <c r="T50" s="110">
        <v>0.628203828</v>
      </c>
      <c r="U50" s="110">
        <v>0.4397426796</v>
      </c>
      <c r="V50" s="110">
        <v>0.4397426796</v>
      </c>
      <c r="W50" s="110">
        <v>0.4397426796</v>
      </c>
      <c r="X50" s="111">
        <v>0.453973941901702</v>
      </c>
      <c r="Y50" s="111">
        <v>0.417899781218909</v>
      </c>
      <c r="Z50" s="111">
        <v>0.378506135598823</v>
      </c>
      <c r="AA50" s="111">
        <v>0.4083324882</v>
      </c>
    </row>
    <row r="51" spans="1:27" ht="17.25" thickBot="1">
      <c r="A51" s="43" t="s">
        <v>71</v>
      </c>
      <c r="B51" s="112">
        <v>2253.738522</v>
      </c>
      <c r="C51" s="112">
        <v>2212.2394305</v>
      </c>
      <c r="D51" s="112">
        <v>2170.740339</v>
      </c>
      <c r="E51" s="112">
        <v>2129.2412475</v>
      </c>
      <c r="F51" s="112">
        <v>2088.435156</v>
      </c>
      <c r="G51" s="112">
        <v>2031.991726998</v>
      </c>
      <c r="H51" s="112">
        <v>2043.97017018</v>
      </c>
      <c r="I51" s="112">
        <v>2032.319618838</v>
      </c>
      <c r="J51" s="112">
        <v>2060.509502394</v>
      </c>
      <c r="K51" s="113">
        <v>2036.295180102</v>
      </c>
      <c r="L51" s="113">
        <v>2081.257614102</v>
      </c>
      <c r="M51" s="113">
        <v>2113.08347259</v>
      </c>
      <c r="N51" s="113">
        <v>2135.613070294</v>
      </c>
      <c r="O51" s="113">
        <v>1867.50433716</v>
      </c>
      <c r="P51" s="113">
        <v>1896.75931511694</v>
      </c>
      <c r="Q51" s="113">
        <v>1884.66403010433</v>
      </c>
      <c r="R51" s="112">
        <v>1947.47685106421</v>
      </c>
      <c r="S51" s="113">
        <v>2093.95604894789</v>
      </c>
      <c r="T51" s="112">
        <v>2167.48899003503</v>
      </c>
      <c r="U51" s="113">
        <v>2298.50678665382</v>
      </c>
      <c r="V51" s="113">
        <v>2258.40334917595</v>
      </c>
      <c r="W51" s="113">
        <v>2230.89123582382</v>
      </c>
      <c r="X51" s="113">
        <v>2522.34498454898</v>
      </c>
      <c r="Y51" s="113">
        <v>2592.4699149463</v>
      </c>
      <c r="Z51" s="113">
        <v>2807.68669311271</v>
      </c>
      <c r="AA51" s="113">
        <v>2548.05845902497</v>
      </c>
    </row>
    <row r="52" spans="1:27" ht="15" thickBot="1">
      <c r="A52" s="114"/>
      <c r="B52" s="115"/>
      <c r="C52" s="115"/>
      <c r="D52" s="115"/>
      <c r="E52" s="115"/>
      <c r="F52" s="115"/>
      <c r="G52" s="1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16"/>
      <c r="V52" s="116"/>
      <c r="W52" s="154"/>
      <c r="X52" s="154"/>
      <c r="Y52" s="154"/>
      <c r="Z52" s="154"/>
      <c r="AA52" s="154"/>
    </row>
    <row r="53" spans="1:27" ht="19.5" thickBot="1">
      <c r="A53" s="117" t="s">
        <v>72</v>
      </c>
      <c r="B53" s="118">
        <v>20203.857939340545</v>
      </c>
      <c r="C53" s="118">
        <v>19684.960068991422</v>
      </c>
      <c r="D53" s="118">
        <v>19233.623470389146</v>
      </c>
      <c r="E53" s="118">
        <v>19150.933467563784</v>
      </c>
      <c r="F53" s="118">
        <v>18443.004541530074</v>
      </c>
      <c r="G53" s="118">
        <v>17316.69374201692</v>
      </c>
      <c r="H53" s="118">
        <v>17202.156818090694</v>
      </c>
      <c r="I53" s="118">
        <v>17439.51832830423</v>
      </c>
      <c r="J53" s="118">
        <v>17625.98282173848</v>
      </c>
      <c r="K53" s="118">
        <v>18529.37983795531</v>
      </c>
      <c r="L53" s="118">
        <v>19202.73351073382</v>
      </c>
      <c r="M53" s="118">
        <v>19561.311823558233</v>
      </c>
      <c r="N53" s="118">
        <v>19318.017184733028</v>
      </c>
      <c r="O53" s="118">
        <v>18664.20851452536</v>
      </c>
      <c r="P53" s="118">
        <v>18920.152604367548</v>
      </c>
      <c r="Q53" s="118">
        <v>19783.034429105068</v>
      </c>
      <c r="R53" s="118">
        <v>19937.16069864514</v>
      </c>
      <c r="S53" s="119">
        <v>19645.67327433565</v>
      </c>
      <c r="T53" s="119">
        <v>19964.153092054356</v>
      </c>
      <c r="U53" s="119">
        <v>20308.549937887088</v>
      </c>
      <c r="V53" s="119">
        <v>20554.253839547437</v>
      </c>
      <c r="W53" s="119">
        <v>20689.654805851806</v>
      </c>
      <c r="X53" s="119">
        <v>21406.24695908877</v>
      </c>
      <c r="Y53" s="119">
        <v>19426.629691657232</v>
      </c>
      <c r="Z53" s="119">
        <v>19481.86231442404</v>
      </c>
      <c r="AA53" s="119">
        <v>19509.310615492082</v>
      </c>
    </row>
    <row r="54" spans="1:27" ht="15" customHeight="1" thickBot="1">
      <c r="A54" s="120" t="s">
        <v>73</v>
      </c>
      <c r="B54" s="118">
        <v>11010.540337356188</v>
      </c>
      <c r="C54" s="118">
        <v>10515.188471665537</v>
      </c>
      <c r="D54" s="118">
        <v>10100.134684019939</v>
      </c>
      <c r="E54" s="118">
        <v>10036.663325253756</v>
      </c>
      <c r="F54" s="118">
        <v>9387.02332799662</v>
      </c>
      <c r="G54" s="118">
        <v>8284.898351802243</v>
      </c>
      <c r="H54" s="118">
        <v>8172.496282997794</v>
      </c>
      <c r="I54" s="118">
        <v>8411.022758929106</v>
      </c>
      <c r="J54" s="118">
        <v>8621.278923688396</v>
      </c>
      <c r="K54" s="118">
        <v>9558.655263527606</v>
      </c>
      <c r="L54" s="118">
        <v>10262.203308576689</v>
      </c>
      <c r="M54" s="118">
        <v>10654.10921298178</v>
      </c>
      <c r="N54" s="118">
        <v>10458.31138095285</v>
      </c>
      <c r="O54" s="118">
        <v>9799.736914883757</v>
      </c>
      <c r="P54" s="118">
        <v>9018.926542559322</v>
      </c>
      <c r="Q54" s="118">
        <v>9915.411099385396</v>
      </c>
      <c r="R54" s="118">
        <v>10083.580431105314</v>
      </c>
      <c r="S54" s="119">
        <v>9923.746371798672</v>
      </c>
      <c r="T54" s="119">
        <v>10161.447145144228</v>
      </c>
      <c r="U54" s="119">
        <v>10535.882519663408</v>
      </c>
      <c r="V54" s="119">
        <v>10868.754519366106</v>
      </c>
      <c r="W54" s="119">
        <v>10964.846921974624</v>
      </c>
      <c r="X54" s="119">
        <v>11703.25877230154</v>
      </c>
      <c r="Y54" s="119">
        <v>9753.867844510449</v>
      </c>
      <c r="Z54" s="119">
        <v>9830.166818190008</v>
      </c>
      <c r="AA54" s="119">
        <v>9890.573127176296</v>
      </c>
    </row>
    <row r="55" spans="1:21" ht="13.5" customHeight="1">
      <c r="A55" s="235"/>
      <c r="B55" s="236"/>
      <c r="C55" s="236"/>
      <c r="D55" s="236"/>
      <c r="E55" s="236"/>
      <c r="F55" s="236"/>
      <c r="G55" s="236"/>
      <c r="H55" s="236"/>
      <c r="I55" s="236"/>
      <c r="T55" s="13"/>
      <c r="U55" s="104"/>
    </row>
    <row r="56" spans="1:9" ht="15">
      <c r="A56" s="14" t="s">
        <v>70</v>
      </c>
      <c r="B56" s="152"/>
      <c r="C56" s="152"/>
      <c r="D56" s="152"/>
      <c r="E56" s="152"/>
      <c r="F56" s="153"/>
      <c r="G56" s="153"/>
      <c r="H56" s="153"/>
      <c r="I56" s="153"/>
    </row>
    <row r="57" spans="1:9" ht="15">
      <c r="A57" s="237" t="s">
        <v>60</v>
      </c>
      <c r="B57" s="238"/>
      <c r="C57" s="238"/>
      <c r="D57" s="238"/>
      <c r="E57" s="238"/>
      <c r="F57" s="238"/>
      <c r="G57" s="238"/>
      <c r="H57" s="238"/>
      <c r="I57" s="238"/>
    </row>
    <row r="58" spans="1:9" ht="18.75">
      <c r="A58" s="239"/>
      <c r="B58" s="240"/>
      <c r="C58" s="240"/>
      <c r="D58" s="240"/>
      <c r="E58" s="240"/>
      <c r="F58" s="240"/>
      <c r="G58" s="240"/>
      <c r="H58" s="240"/>
      <c r="I58" s="240"/>
    </row>
    <row r="59" spans="1:9" ht="15">
      <c r="A59" s="14" t="s">
        <v>152</v>
      </c>
      <c r="B59" s="152"/>
      <c r="C59" s="152"/>
      <c r="D59" s="152"/>
      <c r="E59" s="152"/>
      <c r="F59" s="153"/>
      <c r="G59" s="153"/>
      <c r="H59" s="153"/>
      <c r="I59" s="153"/>
    </row>
    <row r="60" spans="1:5" ht="14.25">
      <c r="A60" s="5"/>
      <c r="B60" s="1"/>
      <c r="C60" s="1"/>
      <c r="D60" s="1"/>
      <c r="E60" s="1"/>
    </row>
    <row r="61" spans="1:5" ht="14.25">
      <c r="A61" s="5"/>
      <c r="B61" s="1"/>
      <c r="C61" s="1"/>
      <c r="D61" s="1"/>
      <c r="E61" s="1"/>
    </row>
    <row r="62" spans="1:5" ht="14.25">
      <c r="A62" s="5"/>
      <c r="B62" s="1"/>
      <c r="C62" s="1"/>
      <c r="D62" s="1"/>
      <c r="E62" s="1"/>
    </row>
    <row r="63" spans="1:5" ht="14.25">
      <c r="A63" s="5"/>
      <c r="B63" s="1"/>
      <c r="C63" s="1"/>
      <c r="D63" s="1"/>
      <c r="E63" s="1"/>
    </row>
  </sheetData>
  <sheetProtection/>
  <mergeCells count="4">
    <mergeCell ref="A55:I55"/>
    <mergeCell ref="A57:I57"/>
    <mergeCell ref="A58:I58"/>
    <mergeCell ref="B2:AA2"/>
  </mergeCells>
  <dataValidations count="1">
    <dataValidation allowBlank="1" showInputMessage="1" showErrorMessage="1" sqref="W52:AA54 W47:AA47 W33:AA34 W39:AA39 W23:AA23 C27:V27 W4:AA5 B59:E63 A60:A63 A3:A58 O45:T46 P52:T52 W31:AA31 C53:V54 P51:U51 C55:E56 C21:AA21 C42:AA44 C10:AA10 C22:V25 C28:AA30 C11:V17 C35:AA38 W50:AA50 B3:B56 C26:AA26 C3:E9 F4:V9 W7:AA9 W11:AA14 C20:V20 C31:V34 C39:V41 O47:U50 O51:O52 C45:N52 V47:V51 C18:AA19"/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53.875" style="0" customWidth="1"/>
    <col min="2" max="6" width="9.75390625" style="0" bestFit="1" customWidth="1"/>
    <col min="7" max="14" width="9.875" style="0" bestFit="1" customWidth="1"/>
    <col min="15" max="20" width="9.75390625" style="0" bestFit="1" customWidth="1"/>
    <col min="21" max="21" width="9.25390625" style="0" bestFit="1" customWidth="1"/>
    <col min="22" max="23" width="9.875" style="0" customWidth="1"/>
    <col min="24" max="27" width="10.75390625" style="0" customWidth="1"/>
  </cols>
  <sheetData>
    <row r="1" ht="12.75">
      <c r="A1" t="s">
        <v>81</v>
      </c>
    </row>
    <row r="3" spans="1:27" ht="12.75">
      <c r="A3" s="7"/>
      <c r="B3" s="8">
        <v>1986</v>
      </c>
      <c r="C3" s="8">
        <v>1987</v>
      </c>
      <c r="D3" s="8">
        <v>1988</v>
      </c>
      <c r="E3" s="8">
        <v>1989</v>
      </c>
      <c r="F3" s="9">
        <v>1990</v>
      </c>
      <c r="G3" s="9">
        <v>1991</v>
      </c>
      <c r="H3" s="9">
        <v>1992</v>
      </c>
      <c r="I3" s="9">
        <v>1993</v>
      </c>
      <c r="J3" s="9">
        <v>1994</v>
      </c>
      <c r="K3" s="9">
        <v>1995</v>
      </c>
      <c r="L3" s="9">
        <v>1996</v>
      </c>
      <c r="M3" s="9">
        <v>1997</v>
      </c>
      <c r="N3" s="9">
        <v>1998</v>
      </c>
      <c r="O3" s="9">
        <v>1999</v>
      </c>
      <c r="P3" s="9">
        <v>2000</v>
      </c>
      <c r="Q3" s="9">
        <v>2001</v>
      </c>
      <c r="R3" s="9">
        <v>2002</v>
      </c>
      <c r="S3" s="9">
        <v>2003</v>
      </c>
      <c r="T3" s="9">
        <v>2004</v>
      </c>
      <c r="U3" s="9">
        <v>2005</v>
      </c>
      <c r="V3" s="9">
        <v>2006</v>
      </c>
      <c r="W3" s="9">
        <v>2007</v>
      </c>
      <c r="X3" s="9">
        <v>2008</v>
      </c>
      <c r="Y3" s="9">
        <v>2009</v>
      </c>
      <c r="Z3" s="9">
        <v>2010</v>
      </c>
      <c r="AA3" s="9">
        <f>Z3+1</f>
        <v>2011</v>
      </c>
    </row>
    <row r="4" spans="1:27" ht="12.75">
      <c r="A4" s="10" t="s">
        <v>77</v>
      </c>
      <c r="B4" s="47">
        <f>'Izpusti TGP po kat.virov'!B4</f>
        <v>16103.228322464065</v>
      </c>
      <c r="C4" s="47">
        <f>'Izpusti TGP po kat.virov'!C4</f>
        <v>15525.649083230328</v>
      </c>
      <c r="D4" s="47">
        <f>'Izpusti TGP po kat.virov'!D4</f>
        <v>15150.109606411059</v>
      </c>
      <c r="E4" s="47">
        <f>'Izpusti TGP po kat.virov'!E4</f>
        <v>15122.738032192558</v>
      </c>
      <c r="F4" s="47">
        <f>'Izpusti TGP po kat.virov'!F4</f>
        <v>14415.831062182879</v>
      </c>
      <c r="G4" s="47">
        <f>'Izpusti TGP po kat.virov'!G4</f>
        <v>13548.244870303914</v>
      </c>
      <c r="H4" s="47">
        <f>'Izpusti TGP po kat.virov'!H4</f>
        <v>13538.845635984826</v>
      </c>
      <c r="I4" s="47">
        <f>'Izpusti TGP po kat.virov'!I4</f>
        <v>14047.41945797166</v>
      </c>
      <c r="J4" s="47">
        <f>'Izpusti TGP po kat.virov'!J4</f>
        <v>14057.945005766953</v>
      </c>
      <c r="K4" s="47">
        <f>'Izpusti TGP po kat.virov'!K4</f>
        <v>14919.300260077589</v>
      </c>
      <c r="L4" s="47">
        <f>'Izpusti TGP po kat.virov'!L4</f>
        <v>15637.043408767027</v>
      </c>
      <c r="M4" s="47">
        <f>'Izpusti TGP po kat.virov'!M4</f>
        <v>15950.171364735252</v>
      </c>
      <c r="N4" s="47">
        <f>'Izpusti TGP po kat.virov'!N4</f>
        <v>15649.683337895865</v>
      </c>
      <c r="O4" s="47">
        <f>'Izpusti TGP po kat.virov'!O4</f>
        <v>14966.63323593388</v>
      </c>
      <c r="P4" s="47">
        <f>'Izpusti TGP po kat.virov'!P4</f>
        <v>15058.380808248647</v>
      </c>
      <c r="Q4" s="47">
        <f>'Izpusti TGP po kat.virov'!Q4</f>
        <v>15872.3144393216</v>
      </c>
      <c r="R4" s="47">
        <f>'Izpusti TGP po kat.virov'!R4</f>
        <v>15930.151614923294</v>
      </c>
      <c r="S4" s="47">
        <f>'Izpusti TGP po kat.virov'!S4</f>
        <v>15646.006670027053</v>
      </c>
      <c r="T4" s="47">
        <f>'Izpusti TGP po kat.virov'!T4</f>
        <v>15975.524551960583</v>
      </c>
      <c r="U4" s="47">
        <f>'Izpusti TGP po kat.virov'!U4</f>
        <v>16196.566217298383</v>
      </c>
      <c r="V4" s="47">
        <f>'Izpusti TGP po kat.virov'!V4</f>
        <v>16351.271898319776</v>
      </c>
      <c r="W4" s="47">
        <f>'Izpusti TGP po kat.virov'!W4</f>
        <v>16456.59661602696</v>
      </c>
      <c r="X4" s="47">
        <f>'Izpusti TGP po kat.virov'!X4</f>
        <v>17497.71353130386</v>
      </c>
      <c r="Y4" s="47">
        <f>'Izpusti TGP po kat.virov'!Y4</f>
        <v>15877.666391176108</v>
      </c>
      <c r="Z4" s="47">
        <f>'Izpusti TGP po kat.virov'!Z4</f>
        <v>15966.28059998008</v>
      </c>
      <c r="AA4" s="47">
        <f>'Izpusti TGP po kat.virov'!AA4</f>
        <v>15982.628218126394</v>
      </c>
    </row>
    <row r="5" spans="1:27" ht="12.75">
      <c r="A5" s="10" t="s">
        <v>76</v>
      </c>
      <c r="B5" s="47">
        <f>'Izpusti TGP po kat.virov'!B14</f>
        <v>1316.9815308978189</v>
      </c>
      <c r="C5" s="47">
        <f>'Izpusti TGP po kat.virov'!C14</f>
        <v>1341.9807679458338</v>
      </c>
      <c r="D5" s="47">
        <f>'Izpusti TGP po kat.virov'!D14</f>
        <v>1318.9313429310696</v>
      </c>
      <c r="E5" s="47">
        <f>'Izpusti TGP po kat.virov'!E14</f>
        <v>1312.741105015154</v>
      </c>
      <c r="F5" s="47">
        <f>'Izpusti TGP po kat.virov'!F14</f>
        <v>1317.6457975722783</v>
      </c>
      <c r="G5" s="47">
        <f>'Izpusti TGP po kat.virov'!G14</f>
        <v>1198.0601171591125</v>
      </c>
      <c r="H5" s="47">
        <f>'Izpusti TGP po kat.virov'!H14</f>
        <v>932.9119840594223</v>
      </c>
      <c r="I5" s="47">
        <f>'Izpusti TGP po kat.virov'!I14</f>
        <v>795.639336387844</v>
      </c>
      <c r="J5" s="47">
        <f>'Izpusti TGP po kat.virov'!J14</f>
        <v>952.7343859537233</v>
      </c>
      <c r="K5" s="47">
        <f>'Izpusti TGP po kat.virov'!K14</f>
        <v>1001.681861223272</v>
      </c>
      <c r="L5" s="47">
        <f>'Izpusti TGP po kat.virov'!L14</f>
        <v>997.9700722064009</v>
      </c>
      <c r="M5" s="47">
        <f>'Izpusti TGP po kat.virov'!M14</f>
        <v>1027.605105045158</v>
      </c>
      <c r="N5" s="47">
        <f>'Izpusti TGP po kat.virov'!N14</f>
        <v>1011.5736252457732</v>
      </c>
      <c r="O5" s="47">
        <f>'Izpusti TGP po kat.virov'!O14</f>
        <v>1031.7412983492616</v>
      </c>
      <c r="P5" s="47">
        <f>'Izpusti TGP po kat.virov'!P14</f>
        <v>1062.8192389654723</v>
      </c>
      <c r="Q5" s="47">
        <f>'Izpusti TGP po kat.virov'!Q14</f>
        <v>1133.3792536521867</v>
      </c>
      <c r="R5" s="47">
        <f>'Izpusti TGP po kat.virov'!R14</f>
        <v>1147.960356736691</v>
      </c>
      <c r="S5" s="47">
        <f>'Izpusti TGP po kat.virov'!S14</f>
        <v>1227.385365871296</v>
      </c>
      <c r="T5" s="47">
        <f>'Izpusti TGP po kat.virov'!T14</f>
        <v>1271.006821171067</v>
      </c>
      <c r="U5" s="47">
        <f>'Izpusti TGP po kat.virov'!U14</f>
        <v>1372.962532433271</v>
      </c>
      <c r="V5" s="47">
        <f>'Izpusti TGP po kat.virov'!V14</f>
        <v>1432.9323888757128</v>
      </c>
      <c r="W5" s="47">
        <f>'Izpusti TGP po kat.virov'!W14</f>
        <v>1446.319503499718</v>
      </c>
      <c r="X5" s="47">
        <f>'Izpusti TGP po kat.virov'!X14</f>
        <v>1327.049568727345</v>
      </c>
      <c r="Y5" s="47">
        <f>'Izpusti TGP po kat.virov'!Y14</f>
        <v>972.1526780998979</v>
      </c>
      <c r="Z5" s="47">
        <f>'Izpusti TGP po kat.virov'!Z14</f>
        <v>980.0361329862</v>
      </c>
      <c r="AA5" s="47">
        <f>'Izpusti TGP po kat.virov'!AA14</f>
        <v>1014.3553168255539</v>
      </c>
    </row>
    <row r="6" spans="1:27" ht="12.75">
      <c r="A6" s="11" t="s">
        <v>78</v>
      </c>
      <c r="B6" s="47">
        <f>'Izpusti TGP po kat.virov'!B22</f>
        <v>81.90324</v>
      </c>
      <c r="C6" s="47">
        <f>'Izpusti TGP po kat.virov'!C22</f>
        <v>72.27743</v>
      </c>
      <c r="D6" s="47">
        <f>'Izpusti TGP po kat.virov'!D22</f>
        <v>62.65162</v>
      </c>
      <c r="E6" s="47">
        <f>'Izpusti TGP po kat.virov'!E22</f>
        <v>53.02581</v>
      </c>
      <c r="F6" s="47">
        <f>'Izpusti TGP po kat.virov'!F22</f>
        <v>43.4</v>
      </c>
      <c r="G6" s="47">
        <f>'Izpusti TGP po kat.virov'!G22</f>
        <v>37.2</v>
      </c>
      <c r="H6" s="47">
        <f>'Izpusti TGP po kat.virov'!H22</f>
        <v>27.9</v>
      </c>
      <c r="I6" s="47">
        <f>'Izpusti TGP po kat.virov'!I22</f>
        <v>19.68159</v>
      </c>
      <c r="J6" s="47">
        <f>'Izpusti TGP po kat.virov'!J22</f>
        <v>18.83498</v>
      </c>
      <c r="K6" s="47">
        <f>'Izpusti TGP po kat.virov'!K22</f>
        <v>17.25088</v>
      </c>
      <c r="L6" s="47">
        <f>'Izpusti TGP po kat.virov'!L22</f>
        <v>18.6992</v>
      </c>
      <c r="M6" s="47">
        <f>'Izpusti TGP po kat.virov'!M22</f>
        <v>18.9472</v>
      </c>
      <c r="N6" s="47">
        <f>'Izpusti TGP po kat.virov'!N22</f>
        <v>27.95611</v>
      </c>
      <c r="O6" s="47">
        <f>'Izpusti TGP po kat.virov'!O22</f>
        <v>32.40337</v>
      </c>
      <c r="P6" s="47">
        <f>'Izpusti TGP po kat.virov'!P22</f>
        <v>42.72854</v>
      </c>
      <c r="Q6" s="47">
        <f>'Izpusti TGP po kat.virov'!Q22</f>
        <v>36.36796</v>
      </c>
      <c r="R6" s="47">
        <f>'Izpusti TGP po kat.virov'!R22</f>
        <v>36.53195</v>
      </c>
      <c r="S6" s="47">
        <f>'Izpusti TGP po kat.virov'!S22</f>
        <v>33.33213</v>
      </c>
      <c r="T6" s="47">
        <f>'Izpusti TGP po kat.virov'!T22</f>
        <v>39.246</v>
      </c>
      <c r="U6" s="47">
        <f>'Izpusti TGP po kat.virov'!U22</f>
        <v>43.32033</v>
      </c>
      <c r="V6" s="47">
        <f>'Izpusti TGP po kat.virov'!V22</f>
        <v>44.15268</v>
      </c>
      <c r="W6" s="47">
        <f>'Izpusti TGP po kat.virov'!W22</f>
        <v>42.16</v>
      </c>
      <c r="X6" s="47">
        <f>'Izpusti TGP po kat.virov'!X22</f>
        <v>27.59</v>
      </c>
      <c r="Y6" s="47">
        <f>'Izpusti TGP po kat.virov'!Y22</f>
        <v>31</v>
      </c>
      <c r="Z6" s="47">
        <f>'Izpusti TGP po kat.virov'!Z22</f>
        <v>30.38</v>
      </c>
      <c r="AA6" s="47">
        <f>'Izpusti TGP po kat.virov'!AA22</f>
        <v>49.29</v>
      </c>
    </row>
    <row r="7" spans="1:27" ht="12.75">
      <c r="A7" s="12" t="s">
        <v>74</v>
      </c>
      <c r="B7" s="47">
        <f>'Izpusti TGP po kat.virov'!B23</f>
        <v>2210.953348144941</v>
      </c>
      <c r="C7" s="47">
        <f>'Izpusti TGP po kat.virov'!C23</f>
        <v>2243.449379669007</v>
      </c>
      <c r="D7" s="47">
        <f>'Izpusti TGP po kat.virov'!D23</f>
        <v>2189.529774161623</v>
      </c>
      <c r="E7" s="47">
        <f>'Izpusti TGP po kat.virov'!E23</f>
        <v>2136.0708315709144</v>
      </c>
      <c r="F7" s="47">
        <f>'Izpusti TGP po kat.virov'!F23</f>
        <v>2134.12668263096</v>
      </c>
      <c r="G7" s="47">
        <f>'Izpusti TGP po kat.virov'!G23</f>
        <v>2001.915169590981</v>
      </c>
      <c r="H7" s="47">
        <f>'Izpusti TGP po kat.virov'!H23</f>
        <v>2178.698815896018</v>
      </c>
      <c r="I7" s="47">
        <f>'Izpusti TGP po kat.virov'!I23</f>
        <v>2039.260431770204</v>
      </c>
      <c r="J7" s="47">
        <f>'Izpusti TGP po kat.virov'!J23</f>
        <v>2052.995902024493</v>
      </c>
      <c r="K7" s="47">
        <f>'Izpusti TGP po kat.virov'!K23</f>
        <v>2041.870505823791</v>
      </c>
      <c r="L7" s="47">
        <f>'Izpusti TGP po kat.virov'!L23</f>
        <v>1994.1103410243732</v>
      </c>
      <c r="M7" s="47">
        <f>'Izpusti TGP po kat.virov'!M23</f>
        <v>1997.3268972043309</v>
      </c>
      <c r="N7" s="47">
        <f>'Izpusti TGP po kat.virov'!N23</f>
        <v>2045.3693696361881</v>
      </c>
      <c r="O7" s="47">
        <f>'Izpusti TGP po kat.virov'!O23</f>
        <v>2028.0657516960382</v>
      </c>
      <c r="P7" s="47">
        <f>'Izpusti TGP po kat.virov'!P23</f>
        <v>2133.484214090061</v>
      </c>
      <c r="Q7" s="47">
        <f>'Izpusti TGP po kat.virov'!Q23</f>
        <v>2105.593822553728</v>
      </c>
      <c r="R7" s="47">
        <f>'Izpusti TGP po kat.virov'!R23</f>
        <v>2175.089048250808</v>
      </c>
      <c r="S7" s="47">
        <f>'Izpusti TGP po kat.virov'!S23</f>
        <v>2081.73617572766</v>
      </c>
      <c r="T7" s="47">
        <f>'Izpusti TGP po kat.virov'!T23</f>
        <v>1988.4506746421962</v>
      </c>
      <c r="U7" s="47">
        <f>'Izpusti TGP po kat.virov'!U23</f>
        <v>2003.3637236947961</v>
      </c>
      <c r="V7" s="47">
        <f>'Izpusti TGP po kat.virov'!V23</f>
        <v>2019.951203820292</v>
      </c>
      <c r="W7" s="47">
        <f>'Izpusti TGP po kat.virov'!W23</f>
        <v>2075.9087295171057</v>
      </c>
      <c r="X7" s="47">
        <f>'Izpusti TGP po kat.virov'!X23</f>
        <v>1963.008289885152</v>
      </c>
      <c r="Y7" s="47">
        <f>'Izpusti TGP po kat.virov'!Y23</f>
        <v>1994.7340347778122</v>
      </c>
      <c r="Z7" s="47">
        <f>'Izpusti TGP po kat.virov'!Z23</f>
        <v>1954.9244052815798</v>
      </c>
      <c r="AA7" s="47">
        <f>'Izpusti TGP po kat.virov'!AA23</f>
        <v>1900.728840415397</v>
      </c>
    </row>
    <row r="8" spans="1:27" ht="12.75">
      <c r="A8" s="10" t="s">
        <v>75</v>
      </c>
      <c r="B8" s="47">
        <f>'Izpusti TGP po kat.virov'!B39</f>
        <v>490.791497833722</v>
      </c>
      <c r="C8" s="47">
        <f>'Izpusti TGP po kat.virov'!C39</f>
        <v>501.603408146252</v>
      </c>
      <c r="D8" s="47">
        <f>'Izpusti TGP po kat.virov'!D39</f>
        <v>512.401126885395</v>
      </c>
      <c r="E8" s="47">
        <f>'Izpusti TGP po kat.virov'!E39</f>
        <v>526.357688785155</v>
      </c>
      <c r="F8" s="47">
        <f>'Izpusti TGP po kat.virov'!F39</f>
        <v>532.0009991439559</v>
      </c>
      <c r="G8" s="47">
        <f>'Izpusti TGP po kat.virov'!G39</f>
        <v>531.273584962909</v>
      </c>
      <c r="H8" s="47">
        <f>'Izpusti TGP po kat.virov'!H39</f>
        <v>523.800382150427</v>
      </c>
      <c r="I8" s="47">
        <f>'Izpusti TGP po kat.virov'!I39</f>
        <v>537.517512174525</v>
      </c>
      <c r="J8" s="47">
        <f>'Izpusti TGP po kat.virov'!J39</f>
        <v>543.47254799331</v>
      </c>
      <c r="K8" s="47">
        <f>'Izpusti TGP po kat.virov'!K39</f>
        <v>549.2763308306589</v>
      </c>
      <c r="L8" s="47">
        <f>'Izpusti TGP po kat.virov'!L39</f>
        <v>554.910488736014</v>
      </c>
      <c r="M8" s="47">
        <f>'Izpusti TGP po kat.virov'!M39</f>
        <v>567.2612565734979</v>
      </c>
      <c r="N8" s="47">
        <f>'Izpusti TGP po kat.virov'!N39</f>
        <v>583.4347419552031</v>
      </c>
      <c r="O8" s="47">
        <f>'Izpusti TGP po kat.virov'!O39</f>
        <v>605.3648585461771</v>
      </c>
      <c r="P8" s="47">
        <f>'Izpusti TGP po kat.virov'!P39</f>
        <v>622.739803063365</v>
      </c>
      <c r="Q8" s="47">
        <f>'Izpusti TGP po kat.virov'!Q39</f>
        <v>635.378953577555</v>
      </c>
      <c r="R8" s="47">
        <f>'Izpusti TGP po kat.virov'!R39</f>
        <v>647.4277287343469</v>
      </c>
      <c r="S8" s="47">
        <f>'Izpusti TGP po kat.virov'!S39</f>
        <v>657.2129327096451</v>
      </c>
      <c r="T8" s="47">
        <f>'Izpusti TGP po kat.virov'!T39</f>
        <v>689.9250442805113</v>
      </c>
      <c r="U8" s="47">
        <f>'Izpusti TGP po kat.virov'!U39</f>
        <v>692.3371344606417</v>
      </c>
      <c r="V8" s="47">
        <f>'Izpusti TGP po kat.virov'!V39</f>
        <v>705.9456685316583</v>
      </c>
      <c r="W8" s="47">
        <f>'Izpusti TGP po kat.virov'!W39</f>
        <v>668.6699568080227</v>
      </c>
      <c r="X8" s="47">
        <f>'Izpusti TGP po kat.virov'!X39</f>
        <v>590.8855691724162</v>
      </c>
      <c r="Y8" s="47">
        <f>'Izpusti TGP po kat.virov'!Y39</f>
        <v>551.0765876034123</v>
      </c>
      <c r="Z8" s="47">
        <f>'Izpusti TGP po kat.virov'!Z39</f>
        <v>550.241176176178</v>
      </c>
      <c r="AA8" s="47">
        <f>'Izpusti TGP po kat.virov'!AA39</f>
        <v>562.3082401247381</v>
      </c>
    </row>
    <row r="9" spans="1:2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44" ht="15">
      <c r="A44" s="14" t="s">
        <v>152</v>
      </c>
    </row>
  </sheetData>
  <sheetProtection/>
  <dataValidations count="1">
    <dataValidation allowBlank="1" showInputMessage="1" showErrorMessage="1" sqref="A3:A8 B3:E3 B4:AA8"/>
  </dataValidations>
  <printOptions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SheetLayoutView="150" zoomScalePageLayoutView="0" workbookViewId="0" topLeftCell="A1">
      <selection activeCell="B20" sqref="B20:D25"/>
    </sheetView>
  </sheetViews>
  <sheetFormatPr defaultColWidth="9.00390625" defaultRowHeight="12.75"/>
  <cols>
    <col min="1" max="1" width="42.00390625" style="0" customWidth="1"/>
    <col min="2" max="2" width="18.75390625" style="0" customWidth="1"/>
    <col min="3" max="3" width="20.375" style="0" customWidth="1"/>
    <col min="4" max="4" width="20.625" style="0" customWidth="1"/>
    <col min="6" max="6" width="42.00390625" style="0" customWidth="1"/>
    <col min="7" max="7" width="18.75390625" style="0" customWidth="1"/>
    <col min="8" max="8" width="20.375" style="0" customWidth="1"/>
    <col min="9" max="9" width="20.625" style="0" customWidth="1"/>
    <col min="12" max="12" width="42.00390625" style="0" customWidth="1"/>
    <col min="13" max="13" width="18.75390625" style="0" customWidth="1"/>
    <col min="14" max="14" width="20.375" style="0" customWidth="1"/>
    <col min="15" max="15" width="20.625" style="0" customWidth="1"/>
  </cols>
  <sheetData>
    <row r="1" spans="1:12" ht="15.75">
      <c r="A1" s="160" t="s">
        <v>127</v>
      </c>
      <c r="F1" s="160" t="s">
        <v>127</v>
      </c>
      <c r="L1" s="160" t="s">
        <v>142</v>
      </c>
    </row>
    <row r="2" spans="1:9" ht="15">
      <c r="A2" s="160"/>
      <c r="B2" s="153"/>
      <c r="C2" s="153"/>
      <c r="D2" s="153"/>
      <c r="F2" s="160"/>
      <c r="G2" s="153"/>
      <c r="H2" s="153"/>
      <c r="I2" s="153"/>
    </row>
    <row r="3" spans="1:15" ht="15.75">
      <c r="A3" s="163" t="s">
        <v>120</v>
      </c>
      <c r="B3" s="164">
        <v>2010</v>
      </c>
      <c r="C3" s="164">
        <v>2015</v>
      </c>
      <c r="D3" s="164">
        <v>2020</v>
      </c>
      <c r="F3" s="163" t="s">
        <v>120</v>
      </c>
      <c r="G3" s="164">
        <v>2010</v>
      </c>
      <c r="H3" s="164">
        <v>2015</v>
      </c>
      <c r="I3" s="164">
        <v>2020</v>
      </c>
      <c r="L3" s="163" t="s">
        <v>120</v>
      </c>
      <c r="M3" s="164" t="s">
        <v>2</v>
      </c>
      <c r="N3" s="164">
        <v>2015</v>
      </c>
      <c r="O3" s="164">
        <v>2020</v>
      </c>
    </row>
    <row r="4" spans="1:15" ht="15">
      <c r="A4" s="171" t="s">
        <v>92</v>
      </c>
      <c r="B4" s="165" t="s">
        <v>93</v>
      </c>
      <c r="C4" s="165" t="s">
        <v>93</v>
      </c>
      <c r="D4" s="165" t="s">
        <v>93</v>
      </c>
      <c r="F4" s="171" t="s">
        <v>92</v>
      </c>
      <c r="G4" s="165" t="s">
        <v>93</v>
      </c>
      <c r="H4" s="165" t="s">
        <v>93</v>
      </c>
      <c r="I4" s="165" t="s">
        <v>93</v>
      </c>
      <c r="L4" s="171" t="s">
        <v>92</v>
      </c>
      <c r="M4" s="210" t="s">
        <v>93</v>
      </c>
      <c r="N4" s="210" t="s">
        <v>93</v>
      </c>
      <c r="O4" s="210" t="s">
        <v>93</v>
      </c>
    </row>
    <row r="5" spans="1:15" ht="15.75">
      <c r="A5" s="166" t="s">
        <v>126</v>
      </c>
      <c r="B5" s="173">
        <f>+'[1]PoPlinih'!C20</f>
        <v>16136.40706757989</v>
      </c>
      <c r="C5" s="173">
        <f>+'[1]PoPlinih'!D20</f>
        <v>16555.308970967137</v>
      </c>
      <c r="D5" s="173">
        <f>+'[1]PoPlinih'!E20</f>
        <v>16754.64013169965</v>
      </c>
      <c r="F5" s="166" t="s">
        <v>126</v>
      </c>
      <c r="G5" s="173">
        <v>17837</v>
      </c>
      <c r="H5" s="173">
        <v>18140</v>
      </c>
      <c r="I5" s="173">
        <v>18259</v>
      </c>
      <c r="L5" s="166" t="s">
        <v>126</v>
      </c>
      <c r="M5" s="173">
        <v>17545.10439435833</v>
      </c>
      <c r="N5" s="173">
        <v>16815.978557967977</v>
      </c>
      <c r="O5" s="173">
        <v>16334.144146674054</v>
      </c>
    </row>
    <row r="6" spans="1:15" ht="15">
      <c r="A6" s="167" t="s">
        <v>121</v>
      </c>
      <c r="B6" s="173">
        <f>+'[1]PoPlinih'!C21</f>
        <v>1998.0102312324593</v>
      </c>
      <c r="C6" s="173">
        <f>+'[1]PoPlinih'!D21</f>
        <v>2061.93964488199</v>
      </c>
      <c r="D6" s="173">
        <f>+'[1]PoPlinih'!E21</f>
        <v>2116.2982094106455</v>
      </c>
      <c r="F6" s="167" t="s">
        <v>121</v>
      </c>
      <c r="G6" s="173">
        <v>2261</v>
      </c>
      <c r="H6" s="173">
        <v>2195</v>
      </c>
      <c r="I6" s="173">
        <v>2141</v>
      </c>
      <c r="L6" s="167" t="s">
        <v>121</v>
      </c>
      <c r="M6" s="173">
        <f>(100.654106648911*21)</f>
        <v>2113.736239627131</v>
      </c>
      <c r="N6" s="173">
        <f>(97.2770543549821*21)</f>
        <v>2042.818141454624</v>
      </c>
      <c r="O6" s="173">
        <f>(96.0798314348367*21)</f>
        <v>2017.6764601315708</v>
      </c>
    </row>
    <row r="7" spans="1:15" ht="15">
      <c r="A7" s="167" t="s">
        <v>122</v>
      </c>
      <c r="B7" s="173">
        <f>+'[1]PoPlinih'!C22</f>
        <v>1109.8226710482722</v>
      </c>
      <c r="C7" s="173">
        <f>+'[1]PoPlinih'!D22</f>
        <v>1208.8292256043485</v>
      </c>
      <c r="D7" s="173">
        <f>+'[1]PoPlinih'!E22</f>
        <v>1303.0218301257792</v>
      </c>
      <c r="F7" s="167" t="s">
        <v>122</v>
      </c>
      <c r="G7" s="173">
        <v>1336</v>
      </c>
      <c r="H7" s="173">
        <v>1332</v>
      </c>
      <c r="I7" s="173">
        <v>1340</v>
      </c>
      <c r="L7" s="167" t="s">
        <v>122</v>
      </c>
      <c r="M7" s="173">
        <f>(4.20539429226205*310)</f>
        <v>1303.6722306012355</v>
      </c>
      <c r="N7" s="173">
        <f>(4.25484086396357*310)</f>
        <v>1319.0006678287066</v>
      </c>
      <c r="O7" s="173">
        <f>(4.29604612003933*310)</f>
        <v>1331.7742972121923</v>
      </c>
    </row>
    <row r="8" spans="1:15" ht="15">
      <c r="A8" s="167" t="s">
        <v>123</v>
      </c>
      <c r="B8" s="173">
        <f>+'[1]PoPlinih'!C23</f>
        <v>207.4149019914851</v>
      </c>
      <c r="C8" s="173">
        <f>+'[1]PoPlinih'!D23</f>
        <v>190.71755260961405</v>
      </c>
      <c r="D8" s="173">
        <f>+'[1]PoPlinih'!E23</f>
        <v>136.47298562032378</v>
      </c>
      <c r="F8" s="167" t="s">
        <v>123</v>
      </c>
      <c r="G8" s="174">
        <v>90</v>
      </c>
      <c r="H8" s="174">
        <v>62</v>
      </c>
      <c r="I8" s="174">
        <v>38</v>
      </c>
      <c r="L8" s="167" t="s">
        <v>123</v>
      </c>
      <c r="M8" s="173">
        <v>103.71541690419289</v>
      </c>
      <c r="N8" s="173">
        <v>80.25506135585766</v>
      </c>
      <c r="O8" s="173">
        <v>51.59396094200918</v>
      </c>
    </row>
    <row r="9" spans="1:15" ht="15">
      <c r="A9" s="167" t="s">
        <v>124</v>
      </c>
      <c r="B9" s="173">
        <f>+'[1]PoPlinih'!C24</f>
        <v>13.682441814396396</v>
      </c>
      <c r="C9" s="173">
        <f>+'[1]PoPlinih'!D24</f>
        <v>32.395066255115694</v>
      </c>
      <c r="D9" s="173">
        <f>+'[1]PoPlinih'!E24</f>
        <v>32.395066255115694</v>
      </c>
      <c r="F9" s="167" t="s">
        <v>124</v>
      </c>
      <c r="G9" s="174">
        <v>23</v>
      </c>
      <c r="H9" s="174">
        <v>23</v>
      </c>
      <c r="I9" s="174">
        <v>23</v>
      </c>
      <c r="L9" s="167" t="s">
        <v>124</v>
      </c>
      <c r="M9" s="173">
        <v>23.035</v>
      </c>
      <c r="N9" s="173">
        <v>21.030955000000002</v>
      </c>
      <c r="O9" s="173">
        <v>19.02691</v>
      </c>
    </row>
    <row r="10" spans="1:15" ht="15">
      <c r="A10" s="167" t="s">
        <v>125</v>
      </c>
      <c r="B10" s="173">
        <f>+'[1]PoPlinih'!C25</f>
        <v>16.542497330000025</v>
      </c>
      <c r="C10" s="173">
        <f>+'[1]PoPlinih'!D25</f>
        <v>14.150651861719856</v>
      </c>
      <c r="D10" s="173">
        <f>+'[1]PoPlinih'!E25</f>
        <v>8.412719934999998</v>
      </c>
      <c r="F10" s="167" t="s">
        <v>125</v>
      </c>
      <c r="G10" s="174">
        <v>23</v>
      </c>
      <c r="H10" s="174">
        <v>24</v>
      </c>
      <c r="I10" s="174">
        <v>23</v>
      </c>
      <c r="L10" s="167" t="s">
        <v>125</v>
      </c>
      <c r="M10" s="173">
        <v>22.647374709999962</v>
      </c>
      <c r="N10" s="173">
        <v>24.03877439400003</v>
      </c>
      <c r="O10" s="173">
        <v>22.5</v>
      </c>
    </row>
    <row r="11" spans="1:15" ht="15.75">
      <c r="A11" s="168" t="s">
        <v>94</v>
      </c>
      <c r="B11" s="175">
        <f>+SUM(B5:B10)</f>
        <v>19481.879810996503</v>
      </c>
      <c r="C11" s="175">
        <f>+SUM(C5:C10)</f>
        <v>20063.341112179925</v>
      </c>
      <c r="D11" s="175">
        <f>+SUM(D5:D10)</f>
        <v>20351.240943046512</v>
      </c>
      <c r="F11" s="168" t="s">
        <v>94</v>
      </c>
      <c r="G11" s="175">
        <v>21570</v>
      </c>
      <c r="H11" s="175">
        <v>21776</v>
      </c>
      <c r="I11" s="175">
        <v>21823</v>
      </c>
      <c r="L11" s="168" t="s">
        <v>94</v>
      </c>
      <c r="M11" s="175">
        <v>21111.910656200882</v>
      </c>
      <c r="N11" s="175">
        <v>20303.12215800116</v>
      </c>
      <c r="O11" s="175">
        <v>19776.715774959826</v>
      </c>
    </row>
    <row r="12" spans="1:15" ht="12.75">
      <c r="A12" s="162"/>
      <c r="B12" s="176"/>
      <c r="C12" s="176"/>
      <c r="D12" s="176"/>
      <c r="F12" s="162"/>
      <c r="G12" s="176"/>
      <c r="H12" s="176"/>
      <c r="I12" s="176"/>
      <c r="M12" s="211"/>
      <c r="N12" s="211"/>
      <c r="O12" s="211"/>
    </row>
    <row r="13" spans="1:15" ht="15.75">
      <c r="A13" s="225" t="s">
        <v>146</v>
      </c>
      <c r="B13" s="176"/>
      <c r="C13" s="176"/>
      <c r="D13" s="176"/>
      <c r="F13" s="225" t="s">
        <v>146</v>
      </c>
      <c r="G13" s="176"/>
      <c r="H13" s="176"/>
      <c r="I13" s="176"/>
      <c r="L13" s="195" t="s">
        <v>1</v>
      </c>
      <c r="M13" s="211"/>
      <c r="N13" s="211"/>
      <c r="O13" s="211"/>
    </row>
    <row r="14" spans="1:15" ht="12.75">
      <c r="A14" t="s">
        <v>141</v>
      </c>
      <c r="B14" s="176"/>
      <c r="C14" s="176"/>
      <c r="D14" s="176"/>
      <c r="F14" t="s">
        <v>141</v>
      </c>
      <c r="G14" s="176"/>
      <c r="H14" s="176"/>
      <c r="I14" s="176"/>
      <c r="M14" s="211"/>
      <c r="N14" s="211"/>
      <c r="O14" s="211"/>
    </row>
    <row r="15" spans="2:15" ht="12.75">
      <c r="B15" s="176"/>
      <c r="C15" s="176"/>
      <c r="D15" s="176"/>
      <c r="G15" s="176"/>
      <c r="H15" s="176"/>
      <c r="I15" s="176"/>
      <c r="M15" s="211"/>
      <c r="N15" s="211"/>
      <c r="O15" s="211"/>
    </row>
    <row r="16" spans="1:15" ht="15.75">
      <c r="A16" s="160" t="s">
        <v>128</v>
      </c>
      <c r="B16" s="176"/>
      <c r="C16" s="176"/>
      <c r="D16" s="176"/>
      <c r="F16" s="160" t="s">
        <v>128</v>
      </c>
      <c r="G16" s="176"/>
      <c r="H16" s="176"/>
      <c r="I16" s="176"/>
      <c r="L16" s="160" t="s">
        <v>143</v>
      </c>
      <c r="M16" s="212"/>
      <c r="N16" s="212"/>
      <c r="O16" s="212"/>
    </row>
    <row r="17" spans="1:15" ht="15">
      <c r="A17" s="160"/>
      <c r="B17" s="176"/>
      <c r="C17" s="176"/>
      <c r="D17" s="176"/>
      <c r="F17" s="160"/>
      <c r="G17" s="176"/>
      <c r="H17" s="176"/>
      <c r="I17" s="176"/>
      <c r="L17" s="160"/>
      <c r="M17" s="212"/>
      <c r="N17" s="212"/>
      <c r="O17" s="212"/>
    </row>
    <row r="18" spans="1:15" ht="15.75">
      <c r="A18" s="163" t="s">
        <v>120</v>
      </c>
      <c r="B18" s="172">
        <v>2010</v>
      </c>
      <c r="C18" s="172">
        <v>2015</v>
      </c>
      <c r="D18" s="172">
        <v>2020</v>
      </c>
      <c r="F18" s="163" t="s">
        <v>120</v>
      </c>
      <c r="G18" s="172">
        <v>2010</v>
      </c>
      <c r="H18" s="172">
        <v>2015</v>
      </c>
      <c r="I18" s="172">
        <v>2020</v>
      </c>
      <c r="L18" s="163" t="s">
        <v>120</v>
      </c>
      <c r="M18" s="213" t="s">
        <v>2</v>
      </c>
      <c r="N18" s="213">
        <v>2015</v>
      </c>
      <c r="O18" s="213">
        <v>2020</v>
      </c>
    </row>
    <row r="19" spans="1:15" ht="15">
      <c r="A19" s="170" t="s">
        <v>92</v>
      </c>
      <c r="B19" s="165" t="s">
        <v>93</v>
      </c>
      <c r="C19" s="165" t="s">
        <v>93</v>
      </c>
      <c r="D19" s="165" t="s">
        <v>93</v>
      </c>
      <c r="F19" s="170" t="s">
        <v>92</v>
      </c>
      <c r="G19" s="165" t="s">
        <v>93</v>
      </c>
      <c r="H19" s="165" t="s">
        <v>93</v>
      </c>
      <c r="I19" s="165" t="s">
        <v>93</v>
      </c>
      <c r="L19" s="170" t="s">
        <v>92</v>
      </c>
      <c r="M19" s="210" t="s">
        <v>93</v>
      </c>
      <c r="N19" s="210" t="s">
        <v>93</v>
      </c>
      <c r="O19" s="210" t="s">
        <v>93</v>
      </c>
    </row>
    <row r="20" spans="1:15" ht="15.75">
      <c r="A20" s="166" t="s">
        <v>126</v>
      </c>
      <c r="B20" s="173">
        <f>+'[1]PoPlinih'!C35</f>
        <v>16136.40706757989</v>
      </c>
      <c r="C20" s="173">
        <f>+'[1]PoPlinih'!D35</f>
        <v>15238.845602195432</v>
      </c>
      <c r="D20" s="173">
        <f>+'[1]PoPlinih'!E35</f>
        <v>15223.487277476663</v>
      </c>
      <c r="F20" s="166" t="s">
        <v>126</v>
      </c>
      <c r="G20" s="177">
        <v>16178</v>
      </c>
      <c r="H20" s="177">
        <v>16391</v>
      </c>
      <c r="I20" s="177">
        <v>16472</v>
      </c>
      <c r="L20" s="166" t="s">
        <v>126</v>
      </c>
      <c r="M20" s="173">
        <v>17516.57739314098</v>
      </c>
      <c r="N20" s="173">
        <v>16747.12027916747</v>
      </c>
      <c r="O20" s="173">
        <v>16265.285867873548</v>
      </c>
    </row>
    <row r="21" spans="1:15" ht="15">
      <c r="A21" s="167" t="s">
        <v>121</v>
      </c>
      <c r="B21" s="173">
        <f>+'[1]PoPlinih'!C36</f>
        <v>1998.0102312324593</v>
      </c>
      <c r="C21" s="173">
        <f>+'[1]PoPlinih'!D36</f>
        <v>2006.733154373999</v>
      </c>
      <c r="D21" s="173">
        <f>+'[1]PoPlinih'!E36</f>
        <v>2025.6578773705478</v>
      </c>
      <c r="F21" s="167" t="s">
        <v>121</v>
      </c>
      <c r="G21" s="177">
        <v>2261</v>
      </c>
      <c r="H21" s="177">
        <v>2195</v>
      </c>
      <c r="I21" s="177">
        <v>2141</v>
      </c>
      <c r="L21" s="167" t="s">
        <v>121</v>
      </c>
      <c r="M21" s="173">
        <f>(100.654106648911*21)</f>
        <v>2113.736239627131</v>
      </c>
      <c r="N21" s="173">
        <f>(97.2770543549821*21)</f>
        <v>2042.818141454624</v>
      </c>
      <c r="O21" s="173">
        <f>(96.0798314348367*21)</f>
        <v>2017.6764601315708</v>
      </c>
    </row>
    <row r="22" spans="1:15" ht="15">
      <c r="A22" s="167" t="s">
        <v>122</v>
      </c>
      <c r="B22" s="173">
        <f>+'[1]PoPlinih'!C37</f>
        <v>1109.8226710482722</v>
      </c>
      <c r="C22" s="173">
        <f>+'[1]PoPlinih'!D37</f>
        <v>1166.1611586981282</v>
      </c>
      <c r="D22" s="173">
        <f>+'[1]PoPlinih'!E37</f>
        <v>1223.7905694021094</v>
      </c>
      <c r="F22" s="167" t="s">
        <v>122</v>
      </c>
      <c r="G22" s="177">
        <v>1336</v>
      </c>
      <c r="H22" s="177">
        <v>1332</v>
      </c>
      <c r="I22" s="177">
        <v>1340</v>
      </c>
      <c r="L22" s="167" t="s">
        <v>122</v>
      </c>
      <c r="M22" s="173">
        <f>(4.20539429226205*310)</f>
        <v>1303.6722306012355</v>
      </c>
      <c r="N22" s="173">
        <f>(4.25484086396357*310)</f>
        <v>1319.0006678287066</v>
      </c>
      <c r="O22" s="173">
        <f>(4.29604612003933*310)</f>
        <v>1331.7742972121923</v>
      </c>
    </row>
    <row r="23" spans="1:15" ht="15">
      <c r="A23" s="167" t="s">
        <v>123</v>
      </c>
      <c r="B23" s="173">
        <f>+'[1]PoPlinih'!C38</f>
        <v>207.4149019914851</v>
      </c>
      <c r="C23" s="173">
        <f>+'[1]PoPlinih'!D38</f>
        <v>190.71755260961405</v>
      </c>
      <c r="D23" s="173">
        <f>+'[1]PoPlinih'!E38</f>
        <v>136.47298562032378</v>
      </c>
      <c r="F23" s="167" t="s">
        <v>123</v>
      </c>
      <c r="G23" s="178">
        <v>90</v>
      </c>
      <c r="H23" s="178">
        <v>62</v>
      </c>
      <c r="I23" s="178">
        <v>38</v>
      </c>
      <c r="L23" s="167" t="s">
        <v>123</v>
      </c>
      <c r="M23" s="173">
        <v>103.71541690419289</v>
      </c>
      <c r="N23" s="173">
        <v>80.25506135585766</v>
      </c>
      <c r="O23" s="173">
        <v>51.59396094200918</v>
      </c>
    </row>
    <row r="24" spans="1:15" ht="15">
      <c r="A24" s="167" t="s">
        <v>124</v>
      </c>
      <c r="B24" s="173">
        <f>+'[1]PoPlinih'!C39</f>
        <v>13.682441814396396</v>
      </c>
      <c r="C24" s="173">
        <f>+'[1]PoPlinih'!D39</f>
        <v>32.395066255115694</v>
      </c>
      <c r="D24" s="173">
        <f>+'[1]PoPlinih'!E39</f>
        <v>32.395066255115694</v>
      </c>
      <c r="F24" s="167" t="s">
        <v>124</v>
      </c>
      <c r="G24" s="178">
        <v>23</v>
      </c>
      <c r="H24" s="178">
        <v>23</v>
      </c>
      <c r="I24" s="178">
        <v>23</v>
      </c>
      <c r="L24" s="167" t="s">
        <v>124</v>
      </c>
      <c r="M24" s="173">
        <v>23.035</v>
      </c>
      <c r="N24" s="173">
        <v>21.030955000000002</v>
      </c>
      <c r="O24" s="173">
        <v>19.02691</v>
      </c>
    </row>
    <row r="25" spans="1:15" ht="15">
      <c r="A25" s="167" t="s">
        <v>125</v>
      </c>
      <c r="B25" s="173">
        <f>+'[1]PoPlinih'!C40</f>
        <v>16.542497330000025</v>
      </c>
      <c r="C25" s="173">
        <f>+'[1]PoPlinih'!D40</f>
        <v>14.150651861719856</v>
      </c>
      <c r="D25" s="173">
        <f>+'[1]PoPlinih'!E40</f>
        <v>8.412719934999998</v>
      </c>
      <c r="F25" s="167" t="s">
        <v>125</v>
      </c>
      <c r="G25" s="178">
        <v>23</v>
      </c>
      <c r="H25" s="178">
        <v>24</v>
      </c>
      <c r="I25" s="178">
        <v>23</v>
      </c>
      <c r="L25" s="167" t="s">
        <v>125</v>
      </c>
      <c r="M25" s="173">
        <v>22.647374709999962</v>
      </c>
      <c r="N25" s="173">
        <v>24.03877439400003</v>
      </c>
      <c r="O25" s="173">
        <v>22.5</v>
      </c>
    </row>
    <row r="26" spans="1:15" ht="15.75">
      <c r="A26" s="168" t="s">
        <v>94</v>
      </c>
      <c r="B26" s="175">
        <f>+SUM(B20:B25)</f>
        <v>19481.879810996503</v>
      </c>
      <c r="C26" s="175">
        <f>+SUM(C20:C25)</f>
        <v>18649.003185994006</v>
      </c>
      <c r="D26" s="175">
        <f>+SUM(D20:D25)</f>
        <v>18650.21649605976</v>
      </c>
      <c r="F26" s="168" t="s">
        <v>94</v>
      </c>
      <c r="G26" s="169">
        <v>19911</v>
      </c>
      <c r="H26" s="169">
        <v>20026</v>
      </c>
      <c r="I26" s="169">
        <v>20036</v>
      </c>
      <c r="L26" s="168" t="s">
        <v>94</v>
      </c>
      <c r="M26" s="175">
        <v>21083.38365498353</v>
      </c>
      <c r="N26" s="175">
        <v>20234.26387920066</v>
      </c>
      <c r="O26" s="175">
        <v>19707.857496159322</v>
      </c>
    </row>
    <row r="28" spans="1:12" ht="15.75">
      <c r="A28" s="225" t="s">
        <v>146</v>
      </c>
      <c r="B28" s="196"/>
      <c r="F28" s="225" t="s">
        <v>146</v>
      </c>
      <c r="G28" s="196"/>
      <c r="L28" s="195" t="s">
        <v>1</v>
      </c>
    </row>
    <row r="29" spans="1:6" ht="12.75">
      <c r="A29" t="s">
        <v>141</v>
      </c>
      <c r="F29" t="s">
        <v>141</v>
      </c>
    </row>
    <row r="30" spans="1:6" ht="12.75">
      <c r="A30" t="s">
        <v>117</v>
      </c>
      <c r="F30" t="s">
        <v>117</v>
      </c>
    </row>
  </sheetData>
  <sheetProtection/>
  <hyperlinks>
    <hyperlink ref="J65536" location="Guidance!B7" display="Help and User Guide"/>
    <hyperlink ref="J65534" location="Guidance!B7" display="Help and User Guide"/>
    <hyperlink ref="F65535" location="Guidance!B7" display="Help and User Guide"/>
    <hyperlink ref="E65536" location="Guidance!B7" display="Help and User Guide"/>
    <hyperlink ref="E65534" location="Guidance!B7" display="Help and User Guide"/>
    <hyperlink ref="A65535" location="Guidance!B7" display="Help and User Guide"/>
  </hyperlink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"/>
  <sheetViews>
    <sheetView zoomScale="75" zoomScaleNormal="75" zoomScaleSheetLayoutView="100" zoomScalePageLayoutView="0" workbookViewId="0" topLeftCell="A1">
      <selection activeCell="P30" sqref="P30"/>
    </sheetView>
  </sheetViews>
  <sheetFormatPr defaultColWidth="9.00390625" defaultRowHeight="12.75"/>
  <cols>
    <col min="1" max="1" width="41.375" style="0" bestFit="1" customWidth="1"/>
    <col min="2" max="2" width="14.875" style="0" customWidth="1"/>
    <col min="3" max="3" width="13.25390625" style="0" customWidth="1"/>
    <col min="4" max="4" width="18.75390625" style="0" customWidth="1"/>
    <col min="6" max="6" width="41.375" style="0" bestFit="1" customWidth="1"/>
    <col min="7" max="7" width="14.875" style="0" customWidth="1"/>
    <col min="8" max="8" width="13.25390625" style="0" customWidth="1"/>
    <col min="9" max="9" width="18.75390625" style="0" customWidth="1"/>
    <col min="11" max="11" width="41.375" style="0" bestFit="1" customWidth="1"/>
    <col min="12" max="12" width="14.875" style="0" customWidth="1"/>
    <col min="13" max="13" width="13.25390625" style="0" customWidth="1"/>
    <col min="14" max="14" width="18.75390625" style="0" customWidth="1"/>
  </cols>
  <sheetData>
    <row r="1" spans="1:11" ht="15.75">
      <c r="A1" s="160" t="s">
        <v>129</v>
      </c>
      <c r="F1" s="160" t="s">
        <v>129</v>
      </c>
      <c r="K1" s="160" t="s">
        <v>144</v>
      </c>
    </row>
    <row r="4" spans="1:14" ht="15.75">
      <c r="A4" s="163" t="s">
        <v>120</v>
      </c>
      <c r="B4" s="172">
        <v>2010</v>
      </c>
      <c r="C4" s="172">
        <v>2015</v>
      </c>
      <c r="D4" s="172">
        <v>2020</v>
      </c>
      <c r="F4" s="163" t="s">
        <v>120</v>
      </c>
      <c r="G4" s="172">
        <v>2010</v>
      </c>
      <c r="H4" s="172">
        <v>2015</v>
      </c>
      <c r="I4" s="172">
        <v>2020</v>
      </c>
      <c r="K4" s="163" t="s">
        <v>120</v>
      </c>
      <c r="L4" s="172" t="s">
        <v>2</v>
      </c>
      <c r="M4" s="172">
        <v>2015</v>
      </c>
      <c r="N4" s="172">
        <v>2020</v>
      </c>
    </row>
    <row r="5" spans="1:14" ht="19.5" customHeight="1">
      <c r="A5" s="171" t="s">
        <v>92</v>
      </c>
      <c r="B5" s="165" t="s">
        <v>93</v>
      </c>
      <c r="C5" s="165" t="s">
        <v>93</v>
      </c>
      <c r="D5" s="165" t="s">
        <v>93</v>
      </c>
      <c r="F5" s="171" t="s">
        <v>92</v>
      </c>
      <c r="G5" s="165" t="s">
        <v>93</v>
      </c>
      <c r="H5" s="165" t="s">
        <v>93</v>
      </c>
      <c r="I5" s="165" t="s">
        <v>93</v>
      </c>
      <c r="K5" s="171" t="s">
        <v>92</v>
      </c>
      <c r="L5" s="165" t="s">
        <v>93</v>
      </c>
      <c r="M5" s="165" t="s">
        <v>93</v>
      </c>
      <c r="N5" s="165" t="s">
        <v>93</v>
      </c>
    </row>
    <row r="6" spans="1:14" ht="15.75">
      <c r="A6" s="166" t="s">
        <v>95</v>
      </c>
      <c r="B6" s="185">
        <f>+B7+B13</f>
        <v>15966.298096552546</v>
      </c>
      <c r="C6" s="185">
        <f>+C7+C13</f>
        <v>16392.594649600716</v>
      </c>
      <c r="D6" s="185">
        <f>+D7+D13</f>
        <v>16333.948074559146</v>
      </c>
      <c r="F6" s="166" t="s">
        <v>95</v>
      </c>
      <c r="G6" s="185">
        <v>17293</v>
      </c>
      <c r="H6" s="185">
        <v>17582</v>
      </c>
      <c r="I6" s="185">
        <v>17689</v>
      </c>
      <c r="K6" s="205" t="s">
        <v>95</v>
      </c>
      <c r="L6" s="214">
        <v>17330</v>
      </c>
      <c r="M6" s="214">
        <v>16619</v>
      </c>
      <c r="N6" s="214">
        <v>16204</v>
      </c>
    </row>
    <row r="7" spans="1:14" ht="15">
      <c r="A7" s="191" t="s">
        <v>96</v>
      </c>
      <c r="B7" s="186">
        <f>+'[1]ARSOkazalec'!B7</f>
        <v>15607.214138512856</v>
      </c>
      <c r="C7" s="186">
        <f>+'[1]ARSOkazalec'!C7</f>
        <v>16045.50252740008</v>
      </c>
      <c r="D7" s="186">
        <f>+'[1]ARSOkazalec'!D7</f>
        <v>15980.197479762302</v>
      </c>
      <c r="F7" s="191" t="s">
        <v>96</v>
      </c>
      <c r="G7" s="186">
        <v>16934</v>
      </c>
      <c r="H7" s="186">
        <v>17252</v>
      </c>
      <c r="I7" s="186">
        <v>17359</v>
      </c>
      <c r="K7" s="206" t="s">
        <v>96</v>
      </c>
      <c r="L7" s="224">
        <v>16964</v>
      </c>
      <c r="M7" s="224">
        <v>16296</v>
      </c>
      <c r="N7" s="224">
        <v>15874</v>
      </c>
    </row>
    <row r="8" spans="1:14" ht="15">
      <c r="A8" s="192" t="s">
        <v>97</v>
      </c>
      <c r="B8" s="187">
        <f>+'[1]ARSOkazalec'!B8</f>
        <v>6213.704510951058</v>
      </c>
      <c r="C8" s="187">
        <f>+'[1]ARSOkazalec'!C8</f>
        <v>5529.8602059098175</v>
      </c>
      <c r="D8" s="187">
        <f>+'[1]ARSOkazalec'!D8</f>
        <v>5465.762250500883</v>
      </c>
      <c r="F8" s="192" t="s">
        <v>97</v>
      </c>
      <c r="G8" s="187">
        <v>6765</v>
      </c>
      <c r="H8" s="187">
        <v>6754</v>
      </c>
      <c r="I8" s="187">
        <v>6777</v>
      </c>
      <c r="K8" s="207" t="s">
        <v>97</v>
      </c>
      <c r="L8" s="215">
        <v>6090.121670023301</v>
      </c>
      <c r="M8" s="215">
        <v>5562.244636174993</v>
      </c>
      <c r="N8" s="215">
        <v>5033.69050341099</v>
      </c>
    </row>
    <row r="9" spans="1:14" ht="15">
      <c r="A9" s="192" t="s">
        <v>98</v>
      </c>
      <c r="B9" s="187">
        <f>+'[1]ARSOkazalec'!B9</f>
        <v>1899.6318310946208</v>
      </c>
      <c r="C9" s="187">
        <f>+'[1]ARSOkazalec'!C9</f>
        <v>2300.6530658843976</v>
      </c>
      <c r="D9" s="187">
        <f>+'[1]ARSOkazalec'!D9</f>
        <v>2438.8995724673523</v>
      </c>
      <c r="F9" s="192" t="s">
        <v>98</v>
      </c>
      <c r="G9" s="187">
        <v>2458</v>
      </c>
      <c r="H9" s="187">
        <v>2412</v>
      </c>
      <c r="I9" s="187">
        <v>2453</v>
      </c>
      <c r="K9" s="207" t="s">
        <v>98</v>
      </c>
      <c r="L9" s="215">
        <v>2177.795977218263</v>
      </c>
      <c r="M9" s="215">
        <v>2090.93053813194</v>
      </c>
      <c r="N9" s="215">
        <v>1978.7401163925674</v>
      </c>
    </row>
    <row r="10" spans="1:14" ht="15">
      <c r="A10" s="192" t="s">
        <v>99</v>
      </c>
      <c r="B10" s="187">
        <f>+'[1]ARSOkazalec'!B10</f>
        <v>5265.120279188642</v>
      </c>
      <c r="C10" s="187">
        <f>+'[1]ARSOkazalec'!C10</f>
        <v>6386.160395996763</v>
      </c>
      <c r="D10" s="187">
        <f>+'[1]ARSOkazalec'!D10</f>
        <v>6610.234380847674</v>
      </c>
      <c r="F10" s="192" t="s">
        <v>99</v>
      </c>
      <c r="G10" s="187">
        <v>4934</v>
      </c>
      <c r="H10" s="187">
        <v>5261</v>
      </c>
      <c r="I10" s="187">
        <v>5289</v>
      </c>
      <c r="K10" s="207" t="s">
        <v>99</v>
      </c>
      <c r="L10" s="215">
        <v>6165.13353882759</v>
      </c>
      <c r="M10" s="215">
        <v>6269.74422770365</v>
      </c>
      <c r="N10" s="215">
        <v>6664.107898155949</v>
      </c>
    </row>
    <row r="11" spans="1:14" ht="15">
      <c r="A11" s="192" t="s">
        <v>100</v>
      </c>
      <c r="B11" s="187">
        <f>+'[1]ARSOkazalec'!B11</f>
        <v>2225.8653010274556</v>
      </c>
      <c r="C11" s="187">
        <f>+'[1]ARSOkazalec'!C11</f>
        <v>1828.8288596091002</v>
      </c>
      <c r="D11" s="187">
        <f>+'[1]ARSOkazalec'!D11</f>
        <v>1465.3012759463932</v>
      </c>
      <c r="F11" s="192" t="s">
        <v>100</v>
      </c>
      <c r="G11" s="187">
        <v>2777</v>
      </c>
      <c r="H11" s="187">
        <v>2825</v>
      </c>
      <c r="I11" s="187">
        <v>2841</v>
      </c>
      <c r="K11" s="207" t="s">
        <v>100</v>
      </c>
      <c r="L11" s="215">
        <v>2531.3335238361037</v>
      </c>
      <c r="M11" s="215">
        <v>2372.8002562536008</v>
      </c>
      <c r="N11" s="215">
        <v>2197.596610993811</v>
      </c>
    </row>
    <row r="12" spans="1:14" ht="15">
      <c r="A12" s="192" t="s">
        <v>155</v>
      </c>
      <c r="B12" s="187">
        <f>+'[1]ARSOkazalec'!B12</f>
        <v>2.892216251080164</v>
      </c>
      <c r="C12" s="187">
        <f>+'[1]ARSOkazalec'!C12</f>
        <v>0</v>
      </c>
      <c r="D12" s="187">
        <f>+'[1]ARSOkazalec'!D12</f>
        <v>0</v>
      </c>
      <c r="F12" s="192"/>
      <c r="G12" s="187"/>
      <c r="H12" s="187"/>
      <c r="I12" s="187"/>
      <c r="K12" s="207"/>
      <c r="L12" s="215"/>
      <c r="M12" s="215"/>
      <c r="N12" s="215"/>
    </row>
    <row r="13" spans="1:14" ht="15">
      <c r="A13" s="193" t="s">
        <v>101</v>
      </c>
      <c r="B13" s="186">
        <f>+'[1]ARSOkazalec'!B13</f>
        <v>359.08395803968995</v>
      </c>
      <c r="C13" s="186">
        <f>+'[1]ARSOkazalec'!C13</f>
        <v>347.0921222006362</v>
      </c>
      <c r="D13" s="186">
        <f>+'[1]ARSOkazalec'!D13</f>
        <v>353.750594796844</v>
      </c>
      <c r="F13" s="193" t="s">
        <v>101</v>
      </c>
      <c r="G13" s="188">
        <v>359</v>
      </c>
      <c r="H13" s="188">
        <v>330</v>
      </c>
      <c r="I13" s="188">
        <v>330</v>
      </c>
      <c r="K13" s="208" t="s">
        <v>101</v>
      </c>
      <c r="L13" s="216">
        <v>365.26638837143236</v>
      </c>
      <c r="M13" s="216">
        <v>323.4971821811508</v>
      </c>
      <c r="N13" s="216">
        <v>330.30581736703454</v>
      </c>
    </row>
    <row r="14" spans="1:14" ht="15">
      <c r="A14" s="194" t="s">
        <v>102</v>
      </c>
      <c r="B14" s="187">
        <f>+'[1]ARSOkazalec'!B14</f>
        <v>329.96911042499994</v>
      </c>
      <c r="C14" s="187">
        <f>+'[1]ARSOkazalec'!C14</f>
        <v>305.10407703017177</v>
      </c>
      <c r="D14" s="187">
        <f>+'[1]ARSOkazalec'!D14</f>
        <v>305.10407703017177</v>
      </c>
      <c r="F14" s="194" t="s">
        <v>102</v>
      </c>
      <c r="G14" s="189">
        <v>336</v>
      </c>
      <c r="H14" s="189">
        <v>309</v>
      </c>
      <c r="I14" s="189">
        <v>309</v>
      </c>
      <c r="K14" s="209" t="s">
        <v>102</v>
      </c>
      <c r="L14" s="216">
        <v>330.1982143708415</v>
      </c>
      <c r="M14" s="216">
        <v>281.50913701068635</v>
      </c>
      <c r="N14" s="216">
        <v>281.6592996003624</v>
      </c>
    </row>
    <row r="15" spans="1:14" ht="15">
      <c r="A15" s="194" t="s">
        <v>103</v>
      </c>
      <c r="B15" s="187">
        <f>+'[1]ARSOkazalec'!B15</f>
        <v>29.11484761468998</v>
      </c>
      <c r="C15" s="187">
        <f>+'[1]ARSOkazalec'!C15</f>
        <v>41.98804517046441</v>
      </c>
      <c r="D15" s="187">
        <f>+'[1]ARSOkazalec'!D15</f>
        <v>48.646517766672204</v>
      </c>
      <c r="F15" s="194" t="s">
        <v>103</v>
      </c>
      <c r="G15" s="189">
        <v>24</v>
      </c>
      <c r="H15" s="189">
        <v>21</v>
      </c>
      <c r="I15" s="189">
        <v>21</v>
      </c>
      <c r="K15" s="209" t="s">
        <v>103</v>
      </c>
      <c r="L15" s="216">
        <v>35.06817400059082</v>
      </c>
      <c r="M15" s="216">
        <v>41.98804517046441</v>
      </c>
      <c r="N15" s="216">
        <v>48.646517766672204</v>
      </c>
    </row>
    <row r="16" spans="1:14" s="221" customFormat="1" ht="15.75">
      <c r="A16" s="166" t="s">
        <v>76</v>
      </c>
      <c r="B16" s="185">
        <f>+SUM(B17:B20)</f>
        <v>980.0361329862</v>
      </c>
      <c r="C16" s="185">
        <f>+SUM(C17:C20)</f>
        <v>991.8359376113087</v>
      </c>
      <c r="D16" s="185">
        <f>+SUM(D17:D20)</f>
        <v>1210.789946006049</v>
      </c>
      <c r="F16" s="166" t="s">
        <v>76</v>
      </c>
      <c r="G16" s="185">
        <v>1357</v>
      </c>
      <c r="H16" s="185">
        <v>1347</v>
      </c>
      <c r="I16" s="185">
        <v>1336</v>
      </c>
      <c r="K16" s="205" t="s">
        <v>76</v>
      </c>
      <c r="L16" s="214">
        <v>968.2292214809419</v>
      </c>
      <c r="M16" s="214">
        <v>883.3946307011317</v>
      </c>
      <c r="N16" s="214">
        <v>790.4291209778087</v>
      </c>
    </row>
    <row r="17" spans="1:14" ht="15">
      <c r="A17" s="191" t="s">
        <v>104</v>
      </c>
      <c r="B17" s="187">
        <f>+'[1]ARSOkazalec'!B17</f>
        <v>628.7752979436412</v>
      </c>
      <c r="C17" s="187">
        <f>+'[1]ARSOkazalec'!C17</f>
        <v>568.8826358410389</v>
      </c>
      <c r="D17" s="187">
        <f>+'[1]ARSOkazalec'!D17</f>
        <v>845.6336391710292</v>
      </c>
      <c r="F17" s="191" t="s">
        <v>104</v>
      </c>
      <c r="G17" s="189">
        <v>892</v>
      </c>
      <c r="H17" s="189">
        <v>902</v>
      </c>
      <c r="I17" s="189">
        <v>911</v>
      </c>
      <c r="K17" s="206" t="s">
        <v>104</v>
      </c>
      <c r="L17" s="216">
        <v>613.297745740533</v>
      </c>
      <c r="M17" s="216">
        <v>569.8752360507817</v>
      </c>
      <c r="N17" s="216">
        <v>526.4527263610306</v>
      </c>
    </row>
    <row r="18" spans="1:14" ht="15">
      <c r="A18" s="191" t="s">
        <v>105</v>
      </c>
      <c r="B18" s="187">
        <f>+'[1]ARSOkazalec'!B18</f>
        <v>4.584479604</v>
      </c>
      <c r="C18" s="187">
        <f>+'[1]ARSOkazalec'!C18</f>
        <v>1.1781</v>
      </c>
      <c r="D18" s="187">
        <f>+'[1]ARSOkazalec'!D18</f>
        <v>1.1781</v>
      </c>
      <c r="F18" s="191" t="s">
        <v>105</v>
      </c>
      <c r="G18" s="189">
        <v>62</v>
      </c>
      <c r="H18" s="189">
        <v>56</v>
      </c>
      <c r="I18" s="189">
        <v>56</v>
      </c>
      <c r="K18" s="206" t="s">
        <v>105</v>
      </c>
      <c r="L18" s="216">
        <v>6.233911416749004</v>
      </c>
      <c r="M18" s="216">
        <v>6.233911416749004</v>
      </c>
      <c r="N18" s="216">
        <v>6.233911416749004</v>
      </c>
    </row>
    <row r="19" spans="1:14" ht="15">
      <c r="A19" s="191" t="s">
        <v>106</v>
      </c>
      <c r="B19" s="187">
        <f>+'[1]ARSOkazalec'!B19</f>
        <v>122.7189561170736</v>
      </c>
      <c r="C19" s="187">
        <f>+'[1]ARSOkazalec'!C19</f>
        <v>216.906997298936</v>
      </c>
      <c r="D19" s="187">
        <f>+'[1]ARSOkazalec'!D19</f>
        <v>219.0925012796959</v>
      </c>
      <c r="F19" s="191" t="s">
        <v>106</v>
      </c>
      <c r="G19" s="189">
        <v>291</v>
      </c>
      <c r="H19" s="189">
        <v>303</v>
      </c>
      <c r="I19" s="189">
        <v>310</v>
      </c>
      <c r="K19" s="206" t="s">
        <v>106</v>
      </c>
      <c r="L19" s="216">
        <v>222.334772709467</v>
      </c>
      <c r="M19" s="216">
        <v>202.99164748374335</v>
      </c>
      <c r="N19" s="216">
        <v>183.64852225801974</v>
      </c>
    </row>
    <row r="20" spans="1:14" ht="15">
      <c r="A20" s="191" t="s">
        <v>107</v>
      </c>
      <c r="B20" s="187">
        <f>+'[1]ARSOkazalec'!B20</f>
        <v>223.95739932148513</v>
      </c>
      <c r="C20" s="187">
        <f>+'[1]ARSOkazalec'!C20</f>
        <v>204.8682044713339</v>
      </c>
      <c r="D20" s="187">
        <f>+'[1]ARSOkazalec'!D20</f>
        <v>144.8857055553238</v>
      </c>
      <c r="F20" s="191" t="s">
        <v>107</v>
      </c>
      <c r="G20" s="189">
        <v>113</v>
      </c>
      <c r="H20" s="189">
        <v>86</v>
      </c>
      <c r="I20" s="189">
        <v>60</v>
      </c>
      <c r="K20" s="206" t="s">
        <v>107</v>
      </c>
      <c r="L20" s="215">
        <v>126.36279161419286</v>
      </c>
      <c r="M20" s="215">
        <v>104.29383574985769</v>
      </c>
      <c r="N20" s="215">
        <v>74.09396094200918</v>
      </c>
    </row>
    <row r="21" spans="1:14" s="221" customFormat="1" ht="15.75">
      <c r="A21" s="166" t="s">
        <v>108</v>
      </c>
      <c r="B21" s="185">
        <f>+'[1]ARSOkazalec'!B21</f>
        <v>30.380000000000003</v>
      </c>
      <c r="C21" s="185">
        <f>+'[1]ARSOkazalec'!C21</f>
        <v>30.380000000000003</v>
      </c>
      <c r="D21" s="185">
        <f>+'[1]ARSOkazalec'!D21</f>
        <v>30.380000000000003</v>
      </c>
      <c r="F21" s="166" t="s">
        <v>108</v>
      </c>
      <c r="G21" s="190">
        <v>35</v>
      </c>
      <c r="H21" s="190">
        <v>35</v>
      </c>
      <c r="I21" s="190">
        <v>35</v>
      </c>
      <c r="K21" s="205" t="s">
        <v>108</v>
      </c>
      <c r="L21" s="214">
        <v>42.16</v>
      </c>
      <c r="M21" s="214">
        <v>42.16</v>
      </c>
      <c r="N21" s="214">
        <v>42.16</v>
      </c>
    </row>
    <row r="22" spans="1:14" s="221" customFormat="1" ht="15.75">
      <c r="A22" s="166" t="s">
        <v>74</v>
      </c>
      <c r="B22" s="185">
        <f>+SUM(B23:B25)</f>
        <v>1954.9244052815802</v>
      </c>
      <c r="C22" s="185">
        <f>+SUM(C23:C25)</f>
        <v>2086.74700150889</v>
      </c>
      <c r="D22" s="185">
        <f>+SUM(D23:D25)</f>
        <v>2254.5611489230564</v>
      </c>
      <c r="F22" s="166" t="s">
        <v>74</v>
      </c>
      <c r="G22" s="185">
        <v>2177</v>
      </c>
      <c r="H22" s="185">
        <v>2142</v>
      </c>
      <c r="I22" s="185">
        <v>2153</v>
      </c>
      <c r="K22" s="205" t="s">
        <v>74</v>
      </c>
      <c r="L22" s="214">
        <v>2104.9057150713497</v>
      </c>
      <c r="M22" s="214">
        <v>2145.995998968583</v>
      </c>
      <c r="N22" s="214">
        <v>2168.0969748251596</v>
      </c>
    </row>
    <row r="23" spans="1:14" ht="15">
      <c r="A23" s="191" t="s">
        <v>109</v>
      </c>
      <c r="B23" s="187">
        <f>+'[1]ARSOkazalec'!B23</f>
        <v>665.921136194141</v>
      </c>
      <c r="C23" s="187">
        <f>+'[1]ARSOkazalec'!C23</f>
        <v>715.9686836541756</v>
      </c>
      <c r="D23" s="187">
        <f>+'[1]ARSOkazalec'!D23</f>
        <v>759.5514409382473</v>
      </c>
      <c r="F23" s="191" t="s">
        <v>109</v>
      </c>
      <c r="G23" s="189">
        <v>725</v>
      </c>
      <c r="H23" s="189">
        <v>732</v>
      </c>
      <c r="I23" s="189">
        <v>738</v>
      </c>
      <c r="K23" s="206" t="s">
        <v>109</v>
      </c>
      <c r="L23" s="216">
        <v>687.494224659292</v>
      </c>
      <c r="M23" s="216">
        <v>705.3041215188388</v>
      </c>
      <c r="N23" s="216">
        <v>721.1289777960931</v>
      </c>
    </row>
    <row r="24" spans="1:14" ht="15">
      <c r="A24" s="191" t="s">
        <v>110</v>
      </c>
      <c r="B24" s="187">
        <f>+'[1]ARSOkazalec'!B24</f>
        <v>562.562577086145</v>
      </c>
      <c r="C24" s="187">
        <f>+'[1]ARSOkazalec'!C24</f>
        <v>606.2273067344121</v>
      </c>
      <c r="D24" s="187">
        <f>+'[1]ARSOkazalec'!D24</f>
        <v>665.2441009560745</v>
      </c>
      <c r="F24" s="191" t="s">
        <v>110</v>
      </c>
      <c r="G24" s="189">
        <v>687</v>
      </c>
      <c r="H24" s="189">
        <v>657</v>
      </c>
      <c r="I24" s="189">
        <v>658</v>
      </c>
      <c r="K24" s="206" t="s">
        <v>110</v>
      </c>
      <c r="L24" s="216">
        <v>618.0169759743814</v>
      </c>
      <c r="M24" s="216">
        <v>626.466262151037</v>
      </c>
      <c r="N24" s="216">
        <v>624.9258333599737</v>
      </c>
    </row>
    <row r="25" spans="1:14" ht="15">
      <c r="A25" s="191" t="s">
        <v>111</v>
      </c>
      <c r="B25" s="187">
        <f>+'[1]ARSOkazalec'!B25</f>
        <v>726.4406920012943</v>
      </c>
      <c r="C25" s="187">
        <f>+'[1]ARSOkazalec'!C25</f>
        <v>764.5510111203025</v>
      </c>
      <c r="D25" s="187">
        <f>+'[1]ARSOkazalec'!D25</f>
        <v>829.7656070287346</v>
      </c>
      <c r="F25" s="191" t="s">
        <v>111</v>
      </c>
      <c r="G25" s="189">
        <v>765</v>
      </c>
      <c r="H25" s="189">
        <v>753</v>
      </c>
      <c r="I25" s="189">
        <v>757</v>
      </c>
      <c r="K25" s="206" t="s">
        <v>111</v>
      </c>
      <c r="L25" s="216">
        <v>799.3945144376765</v>
      </c>
      <c r="M25" s="216">
        <v>814.2256152987073</v>
      </c>
      <c r="N25" s="216">
        <v>822.0421636690926</v>
      </c>
    </row>
    <row r="26" spans="1:14" s="221" customFormat="1" ht="15.75">
      <c r="A26" s="166" t="s">
        <v>112</v>
      </c>
      <c r="B26" s="185">
        <f>+SUM(B27:B29)</f>
        <v>550.2411761761776</v>
      </c>
      <c r="C26" s="185">
        <f>+SUM(C27:C29)</f>
        <v>561.7835234590132</v>
      </c>
      <c r="D26" s="185">
        <f>+SUM(D27:D29)</f>
        <v>521.5617735582605</v>
      </c>
      <c r="F26" s="166" t="s">
        <v>112</v>
      </c>
      <c r="G26" s="190">
        <v>707</v>
      </c>
      <c r="H26" s="190">
        <v>671</v>
      </c>
      <c r="I26" s="190">
        <v>610</v>
      </c>
      <c r="K26" s="205" t="s">
        <v>112</v>
      </c>
      <c r="L26" s="214">
        <v>666.9646213719034</v>
      </c>
      <c r="M26" s="214">
        <v>612.3546878861132</v>
      </c>
      <c r="N26" s="214">
        <v>571.5887328365133</v>
      </c>
    </row>
    <row r="27" spans="1:14" ht="15">
      <c r="A27" s="191" t="s">
        <v>113</v>
      </c>
      <c r="B27" s="187">
        <f>+'[1]ARSOkazalec'!B27</f>
        <v>356.0027642220651</v>
      </c>
      <c r="C27" s="187">
        <f>+'[1]ARSOkazalec'!C27</f>
        <v>328.13280292814204</v>
      </c>
      <c r="D27" s="187">
        <f>+'[1]ARSOkazalec'!D27</f>
        <v>284.08386186378675</v>
      </c>
      <c r="F27" s="191" t="s">
        <v>113</v>
      </c>
      <c r="G27" s="189">
        <v>481</v>
      </c>
      <c r="H27" s="189">
        <v>450</v>
      </c>
      <c r="I27" s="189">
        <v>389</v>
      </c>
      <c r="K27" s="206" t="s">
        <v>113</v>
      </c>
      <c r="L27" s="216">
        <v>435.6359752210199</v>
      </c>
      <c r="M27" s="216">
        <v>380.380005451039</v>
      </c>
      <c r="N27" s="216">
        <v>339.7636738158753</v>
      </c>
    </row>
    <row r="28" spans="1:14" ht="15">
      <c r="A28" s="191" t="s">
        <v>114</v>
      </c>
      <c r="B28" s="187">
        <f>+'[1]ARSOkazalec'!B28</f>
        <v>189.00572422911256</v>
      </c>
      <c r="C28" s="187">
        <f>+'[1]ARSOkazalec'!C28</f>
        <v>227.89182027989057</v>
      </c>
      <c r="D28" s="187">
        <f>+'[1]ARSOkazalec'!D28</f>
        <v>230.69138516572423</v>
      </c>
      <c r="F28" s="191" t="s">
        <v>114</v>
      </c>
      <c r="G28" s="189">
        <v>226</v>
      </c>
      <c r="H28" s="189">
        <v>221</v>
      </c>
      <c r="I28" s="189">
        <v>221</v>
      </c>
      <c r="K28" s="206" t="s">
        <v>114</v>
      </c>
      <c r="L28" s="216">
        <v>231.32864615088351</v>
      </c>
      <c r="M28" s="216">
        <v>231.97468243507427</v>
      </c>
      <c r="N28" s="216">
        <v>231.825059020638</v>
      </c>
    </row>
    <row r="29" spans="1:14" ht="15">
      <c r="A29" s="191" t="s">
        <v>154</v>
      </c>
      <c r="B29" s="187">
        <f>+'[1]ARSOkazalec'!B29</f>
        <v>5.232687724999999</v>
      </c>
      <c r="C29" s="187">
        <f>+'[1]ARSOkazalec'!C29</f>
        <v>5.758900250980603</v>
      </c>
      <c r="D29" s="187">
        <f>+'[1]ARSOkazalec'!D29</f>
        <v>6.786526528749483</v>
      </c>
      <c r="F29" s="191"/>
      <c r="G29" s="189"/>
      <c r="H29" s="189"/>
      <c r="I29" s="189"/>
      <c r="K29" s="206"/>
      <c r="L29" s="216"/>
      <c r="M29" s="216"/>
      <c r="N29" s="216"/>
    </row>
    <row r="30" spans="1:14" s="221" customFormat="1" ht="15.75">
      <c r="A30" s="166" t="s">
        <v>115</v>
      </c>
      <c r="B30" s="185">
        <f>+B26+B22+B21+B16+B6</f>
        <v>19481.879810996503</v>
      </c>
      <c r="C30" s="185">
        <f>+C26+C22+C21+C16+C6</f>
        <v>20063.34111217993</v>
      </c>
      <c r="D30" s="185">
        <f>+D26+D22+D21+D16+D6</f>
        <v>20351.240943046512</v>
      </c>
      <c r="F30" s="166" t="s">
        <v>115</v>
      </c>
      <c r="G30" s="185">
        <v>21570</v>
      </c>
      <c r="H30" s="185">
        <v>21776</v>
      </c>
      <c r="I30" s="185">
        <v>21823</v>
      </c>
      <c r="K30" s="205" t="s">
        <v>115</v>
      </c>
      <c r="L30" s="222">
        <v>21111.910656200882</v>
      </c>
      <c r="M30" s="222">
        <v>20303.12215800116</v>
      </c>
      <c r="N30" s="222">
        <v>19776.715774959826</v>
      </c>
    </row>
    <row r="31" spans="1:14" s="221" customFormat="1" ht="15.75">
      <c r="A31" s="166" t="s">
        <v>116</v>
      </c>
      <c r="B31" s="190"/>
      <c r="C31" s="190"/>
      <c r="D31" s="190"/>
      <c r="F31" s="166" t="s">
        <v>116</v>
      </c>
      <c r="G31" s="190"/>
      <c r="H31" s="190"/>
      <c r="I31" s="190"/>
      <c r="K31" s="205" t="s">
        <v>116</v>
      </c>
      <c r="L31" s="214">
        <v>-5524.88</v>
      </c>
      <c r="M31" s="214">
        <v>-5300</v>
      </c>
      <c r="N31" s="214">
        <v>-5200</v>
      </c>
    </row>
    <row r="32" spans="1:14" ht="15">
      <c r="A32" s="191" t="s">
        <v>118</v>
      </c>
      <c r="B32" s="187">
        <f>+'[1]ARSOkazalec'!B32</f>
        <v>-4733.09057472901</v>
      </c>
      <c r="C32" s="187">
        <f>+'[1]ARSOkazalec'!C32</f>
        <v>-12063.686076357411</v>
      </c>
      <c r="D32" s="187">
        <f>+'[1]ARSOkazalec'!D32</f>
        <v>-12105.262091333814</v>
      </c>
      <c r="F32" s="191" t="s">
        <v>118</v>
      </c>
      <c r="G32" s="187">
        <v>-5800</v>
      </c>
      <c r="H32" s="187">
        <v>-6050</v>
      </c>
      <c r="I32" s="187">
        <v>-6300</v>
      </c>
      <c r="K32" s="191" t="s">
        <v>118</v>
      </c>
      <c r="L32" s="220"/>
      <c r="M32" s="220"/>
      <c r="N32" s="220"/>
    </row>
    <row r="33" spans="1:14" ht="15">
      <c r="A33" s="191" t="s">
        <v>119</v>
      </c>
      <c r="B33" s="187">
        <f>+'[1]ARSOkazalec'!B33</f>
        <v>-1320</v>
      </c>
      <c r="C33" s="189"/>
      <c r="D33" s="189"/>
      <c r="F33" s="191" t="s">
        <v>119</v>
      </c>
      <c r="G33" s="187">
        <v>-1320</v>
      </c>
      <c r="H33" s="189"/>
      <c r="I33" s="189"/>
      <c r="K33" s="191" t="s">
        <v>119</v>
      </c>
      <c r="L33" s="187"/>
      <c r="M33" s="189"/>
      <c r="N33" s="189"/>
    </row>
    <row r="35" spans="1:256" ht="15.75">
      <c r="A35" s="225" t="s">
        <v>156</v>
      </c>
      <c r="B35" s="153"/>
      <c r="C35" s="153"/>
      <c r="D35" s="153"/>
      <c r="E35" s="153"/>
      <c r="F35" s="225" t="s">
        <v>146</v>
      </c>
      <c r="G35" s="153"/>
      <c r="H35" s="153"/>
      <c r="I35" s="153"/>
      <c r="J35" s="153"/>
      <c r="K35" s="153" t="s">
        <v>0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6" ht="12.75">
      <c r="A36" t="s">
        <v>157</v>
      </c>
      <c r="F36" t="s">
        <v>141</v>
      </c>
    </row>
    <row r="38" spans="1:11" ht="15.75">
      <c r="A38" s="160" t="s">
        <v>130</v>
      </c>
      <c r="F38" s="160" t="s">
        <v>130</v>
      </c>
      <c r="K38" s="160" t="s">
        <v>145</v>
      </c>
    </row>
    <row r="40" spans="1:14" ht="15.75">
      <c r="A40" s="163" t="s">
        <v>120</v>
      </c>
      <c r="B40" s="172">
        <v>2010</v>
      </c>
      <c r="C40" s="172">
        <v>2015</v>
      </c>
      <c r="D40" s="172">
        <v>2020</v>
      </c>
      <c r="F40" s="163" t="s">
        <v>120</v>
      </c>
      <c r="G40" s="172">
        <v>2010</v>
      </c>
      <c r="H40" s="172">
        <v>2015</v>
      </c>
      <c r="I40" s="172">
        <v>2020</v>
      </c>
      <c r="K40" s="163" t="s">
        <v>120</v>
      </c>
      <c r="L40" s="172" t="s">
        <v>2</v>
      </c>
      <c r="M40" s="172">
        <v>2015</v>
      </c>
      <c r="N40" s="172">
        <v>2020</v>
      </c>
    </row>
    <row r="41" spans="1:14" ht="30">
      <c r="A41" s="171" t="s">
        <v>92</v>
      </c>
      <c r="B41" s="165" t="s">
        <v>93</v>
      </c>
      <c r="C41" s="165" t="s">
        <v>93</v>
      </c>
      <c r="D41" s="165" t="s">
        <v>93</v>
      </c>
      <c r="F41" s="171" t="s">
        <v>92</v>
      </c>
      <c r="G41" s="165" t="s">
        <v>93</v>
      </c>
      <c r="H41" s="165" t="s">
        <v>93</v>
      </c>
      <c r="I41" s="165" t="s">
        <v>93</v>
      </c>
      <c r="K41" s="171" t="s">
        <v>92</v>
      </c>
      <c r="L41" s="165" t="s">
        <v>93</v>
      </c>
      <c r="M41" s="165" t="s">
        <v>93</v>
      </c>
      <c r="N41" s="165" t="s">
        <v>93</v>
      </c>
    </row>
    <row r="42" spans="1:14" ht="17.25" customHeight="1">
      <c r="A42" s="166" t="s">
        <v>95</v>
      </c>
      <c r="B42" s="185">
        <f>+B43+B49</f>
        <v>15966.298096552546</v>
      </c>
      <c r="C42" s="185">
        <f>+C43+C49</f>
        <v>15071.578738878967</v>
      </c>
      <c r="D42" s="185">
        <f>+D43+D49</f>
        <v>14792.300849226316</v>
      </c>
      <c r="F42" s="166" t="s">
        <v>95</v>
      </c>
      <c r="G42" s="159">
        <v>15926</v>
      </c>
      <c r="H42" s="159">
        <v>16146</v>
      </c>
      <c r="I42" s="159">
        <v>16231</v>
      </c>
      <c r="K42" s="205" t="s">
        <v>95</v>
      </c>
      <c r="L42" s="214">
        <v>17301.124097059335</v>
      </c>
      <c r="M42" s="214">
        <v>16550.35856164483</v>
      </c>
      <c r="N42" s="214">
        <v>16135.58266751984</v>
      </c>
    </row>
    <row r="43" spans="1:14" ht="15">
      <c r="A43" s="191" t="s">
        <v>96</v>
      </c>
      <c r="B43" s="186">
        <f>+'[1]ARSOkazalec'!B43</f>
        <v>15607.214138512856</v>
      </c>
      <c r="C43" s="186">
        <f>+'[1]ARSOkazalec'!C43</f>
        <v>14724.48661667833</v>
      </c>
      <c r="D43" s="186">
        <f>+'[1]ARSOkazalec'!D43</f>
        <v>14438.550254429472</v>
      </c>
      <c r="F43" s="191" t="s">
        <v>96</v>
      </c>
      <c r="G43" s="180">
        <v>15566</v>
      </c>
      <c r="H43" s="180">
        <v>15816</v>
      </c>
      <c r="I43" s="180">
        <v>15901</v>
      </c>
      <c r="K43" s="206" t="s">
        <v>96</v>
      </c>
      <c r="L43" s="215">
        <v>16935.8577086879</v>
      </c>
      <c r="M43" s="215">
        <v>16226.861379463677</v>
      </c>
      <c r="N43" s="215">
        <v>15805.276850152806</v>
      </c>
    </row>
    <row r="44" spans="1:14" ht="15">
      <c r="A44" s="192" t="s">
        <v>97</v>
      </c>
      <c r="B44" s="187">
        <f>+'[1]ARSOkazalec'!B44</f>
        <v>6213.704510951058</v>
      </c>
      <c r="C44" s="187">
        <f>+'[1]ARSOkazalec'!C44</f>
        <v>5529.8602059098175</v>
      </c>
      <c r="D44" s="187">
        <f>+'[1]ARSOkazalec'!D44</f>
        <v>5465.762250500883</v>
      </c>
      <c r="F44" s="192" t="s">
        <v>97</v>
      </c>
      <c r="G44" s="181">
        <v>6002</v>
      </c>
      <c r="H44" s="181">
        <v>5998</v>
      </c>
      <c r="I44" s="181">
        <v>5999</v>
      </c>
      <c r="K44" s="207" t="s">
        <v>97</v>
      </c>
      <c r="L44" s="215">
        <v>6090.121670023301</v>
      </c>
      <c r="M44" s="215">
        <v>5562.244636174993</v>
      </c>
      <c r="N44" s="215">
        <v>5033.690503410985</v>
      </c>
    </row>
    <row r="45" spans="1:14" ht="15">
      <c r="A45" s="192" t="s">
        <v>98</v>
      </c>
      <c r="B45" s="187">
        <f>+'[1]ARSOkazalec'!B45</f>
        <v>1899.6318310946208</v>
      </c>
      <c r="C45" s="187">
        <f>+'[1]ARSOkazalec'!C45</f>
        <v>2300.6530658843976</v>
      </c>
      <c r="D45" s="187">
        <f>+'[1]ARSOkazalec'!D45</f>
        <v>2438.8995724673523</v>
      </c>
      <c r="F45" s="192" t="s">
        <v>98</v>
      </c>
      <c r="G45" s="181">
        <v>2373</v>
      </c>
      <c r="H45" s="181">
        <v>2412</v>
      </c>
      <c r="I45" s="181">
        <v>2453</v>
      </c>
      <c r="K45" s="207" t="s">
        <v>98</v>
      </c>
      <c r="L45" s="215">
        <v>2177.795977218263</v>
      </c>
      <c r="M45" s="215">
        <v>2090.93053813194</v>
      </c>
      <c r="N45" s="215">
        <v>1978.7401163925674</v>
      </c>
    </row>
    <row r="46" spans="1:14" ht="15">
      <c r="A46" s="192" t="s">
        <v>99</v>
      </c>
      <c r="B46" s="187">
        <f>+'[1]ARSOkazalec'!B46</f>
        <v>5265.120279188642</v>
      </c>
      <c r="C46" s="187">
        <f>+'[1]ARSOkazalec'!C46</f>
        <v>5355.609089666355</v>
      </c>
      <c r="D46" s="187">
        <f>+'[1]ARSOkazalec'!D46</f>
        <v>5358.543645374364</v>
      </c>
      <c r="F46" s="192" t="s">
        <v>99</v>
      </c>
      <c r="G46" s="181">
        <v>4414</v>
      </c>
      <c r="H46" s="181">
        <v>4581</v>
      </c>
      <c r="I46" s="181">
        <v>4609</v>
      </c>
      <c r="K46" s="207" t="s">
        <v>99</v>
      </c>
      <c r="L46" s="215">
        <v>6165.13353882759</v>
      </c>
      <c r="M46" s="215">
        <v>6269.74422770365</v>
      </c>
      <c r="N46" s="215">
        <v>6664.107898155949</v>
      </c>
    </row>
    <row r="47" spans="1:14" ht="15">
      <c r="A47" s="192" t="s">
        <v>100</v>
      </c>
      <c r="B47" s="187">
        <f>+'[1]ARSOkazalec'!B47</f>
        <v>2225.8653010274556</v>
      </c>
      <c r="C47" s="187">
        <f>+'[1]ARSOkazalec'!C47</f>
        <v>1538.3642552177607</v>
      </c>
      <c r="D47" s="187">
        <f>+'[1]ARSOkazalec'!D47</f>
        <v>1175.3447860868732</v>
      </c>
      <c r="F47" s="192" t="s">
        <v>100</v>
      </c>
      <c r="G47" s="181">
        <v>2777</v>
      </c>
      <c r="H47" s="181">
        <v>2825</v>
      </c>
      <c r="I47" s="181">
        <v>2841</v>
      </c>
      <c r="K47" s="207" t="s">
        <v>100</v>
      </c>
      <c r="L47" s="215">
        <v>2502.806522618751</v>
      </c>
      <c r="M47" s="215">
        <v>2303.941977453095</v>
      </c>
      <c r="N47" s="215">
        <v>2128.7383321933053</v>
      </c>
    </row>
    <row r="48" spans="1:14" ht="15">
      <c r="A48" s="192" t="s">
        <v>155</v>
      </c>
      <c r="B48" s="187">
        <f>+'[1]ARSOkazalec'!B48</f>
        <v>2.892216251080164</v>
      </c>
      <c r="C48" s="187">
        <f>+'[1]ARSOkazalec'!C48</f>
        <v>0</v>
      </c>
      <c r="D48" s="187">
        <f>+'[1]ARSOkazalec'!D48</f>
        <v>0</v>
      </c>
      <c r="F48" s="192"/>
      <c r="G48" s="181"/>
      <c r="H48" s="181"/>
      <c r="I48" s="181"/>
      <c r="K48" s="207"/>
      <c r="L48" s="215"/>
      <c r="M48" s="215"/>
      <c r="N48" s="215"/>
    </row>
    <row r="49" spans="1:14" ht="15">
      <c r="A49" s="193" t="s">
        <v>101</v>
      </c>
      <c r="B49" s="186">
        <f>+'[1]ARSOkazalec'!B49</f>
        <v>359.08395803968995</v>
      </c>
      <c r="C49" s="186">
        <f>+'[1]ARSOkazalec'!C49</f>
        <v>347.0921222006362</v>
      </c>
      <c r="D49" s="186">
        <f>+'[1]ARSOkazalec'!D49</f>
        <v>353.750594796844</v>
      </c>
      <c r="F49" s="193" t="s">
        <v>101</v>
      </c>
      <c r="G49" s="182">
        <v>359</v>
      </c>
      <c r="H49" s="182">
        <v>330</v>
      </c>
      <c r="I49" s="182">
        <v>330</v>
      </c>
      <c r="K49" s="208" t="s">
        <v>101</v>
      </c>
      <c r="L49" s="216">
        <v>365.26638837143236</v>
      </c>
      <c r="M49" s="216">
        <v>323.4971821811508</v>
      </c>
      <c r="N49" s="216">
        <v>330.30581736703454</v>
      </c>
    </row>
    <row r="50" spans="1:14" ht="15">
      <c r="A50" s="194" t="s">
        <v>102</v>
      </c>
      <c r="B50" s="187">
        <f>+'[1]ARSOkazalec'!B50</f>
        <v>329.96911042499994</v>
      </c>
      <c r="C50" s="187">
        <f>+'[1]ARSOkazalec'!C50</f>
        <v>305.10407703017177</v>
      </c>
      <c r="D50" s="187">
        <f>+'[1]ARSOkazalec'!D50</f>
        <v>305.10407703017177</v>
      </c>
      <c r="F50" s="194" t="s">
        <v>102</v>
      </c>
      <c r="G50" s="183">
        <v>336</v>
      </c>
      <c r="H50" s="183">
        <v>309</v>
      </c>
      <c r="I50" s="183">
        <v>309</v>
      </c>
      <c r="K50" s="209" t="s">
        <v>102</v>
      </c>
      <c r="L50" s="216">
        <v>330.1982143708415</v>
      </c>
      <c r="M50" s="216">
        <v>281.50913701068635</v>
      </c>
      <c r="N50" s="216">
        <v>281.6592996003624</v>
      </c>
    </row>
    <row r="51" spans="1:14" ht="15">
      <c r="A51" s="194" t="s">
        <v>103</v>
      </c>
      <c r="B51" s="187">
        <f>+'[1]ARSOkazalec'!B51</f>
        <v>29.11484761468998</v>
      </c>
      <c r="C51" s="187">
        <f>+'[1]ARSOkazalec'!C51</f>
        <v>41.98804517046441</v>
      </c>
      <c r="D51" s="187">
        <f>+'[1]ARSOkazalec'!D51</f>
        <v>48.646517766672204</v>
      </c>
      <c r="F51" s="194" t="s">
        <v>103</v>
      </c>
      <c r="G51" s="183">
        <v>24</v>
      </c>
      <c r="H51" s="183">
        <v>21</v>
      </c>
      <c r="I51" s="183">
        <v>21</v>
      </c>
      <c r="K51" s="209" t="s">
        <v>103</v>
      </c>
      <c r="L51" s="216">
        <v>35.06817400059082</v>
      </c>
      <c r="M51" s="216">
        <v>41.98804517046441</v>
      </c>
      <c r="N51" s="216">
        <v>48.646517766672204</v>
      </c>
    </row>
    <row r="52" spans="1:14" ht="15.75">
      <c r="A52" s="166" t="s">
        <v>76</v>
      </c>
      <c r="B52" s="185">
        <f>+SUM(B53:B56)</f>
        <v>980.0361329862</v>
      </c>
      <c r="C52" s="185">
        <f>+SUM(C53:C56)</f>
        <v>991.8359376113087</v>
      </c>
      <c r="D52" s="185">
        <f>+SUM(D53:D56)</f>
        <v>1210.789946006049</v>
      </c>
      <c r="F52" s="166" t="s">
        <v>76</v>
      </c>
      <c r="G52" s="179">
        <v>1066</v>
      </c>
      <c r="H52" s="179">
        <v>1033</v>
      </c>
      <c r="I52" s="179">
        <v>1007</v>
      </c>
      <c r="K52" s="205" t="s">
        <v>76</v>
      </c>
      <c r="L52" s="214">
        <v>968.2292214809419</v>
      </c>
      <c r="M52" s="214">
        <v>883.3946307011317</v>
      </c>
      <c r="N52" s="214">
        <v>790.4291209778087</v>
      </c>
    </row>
    <row r="53" spans="1:14" ht="15">
      <c r="A53" s="191" t="s">
        <v>104</v>
      </c>
      <c r="B53" s="187">
        <f>+'[1]ARSOkazalec'!B53</f>
        <v>628.7752979436412</v>
      </c>
      <c r="C53" s="187">
        <f>+'[1]ARSOkazalec'!C53</f>
        <v>568.8826358410389</v>
      </c>
      <c r="D53" s="187">
        <f>+'[1]ARSOkazalec'!D53</f>
        <v>845.6336391710292</v>
      </c>
      <c r="F53" s="191" t="s">
        <v>104</v>
      </c>
      <c r="G53" s="183">
        <v>612</v>
      </c>
      <c r="H53" s="183">
        <v>612</v>
      </c>
      <c r="I53" s="183">
        <v>612</v>
      </c>
      <c r="K53" s="206" t="s">
        <v>104</v>
      </c>
      <c r="L53" s="216">
        <v>613.297745740533</v>
      </c>
      <c r="M53" s="216">
        <v>569.8752360507817</v>
      </c>
      <c r="N53" s="216">
        <v>526.4527263610306</v>
      </c>
    </row>
    <row r="54" spans="1:14" ht="15">
      <c r="A54" s="191" t="s">
        <v>105</v>
      </c>
      <c r="B54" s="187">
        <f>+'[1]ARSOkazalec'!B54</f>
        <v>4.584479604</v>
      </c>
      <c r="C54" s="187">
        <f>+'[1]ARSOkazalec'!C54</f>
        <v>1.1781</v>
      </c>
      <c r="D54" s="187">
        <f>+'[1]ARSOkazalec'!D54</f>
        <v>1.1781</v>
      </c>
      <c r="F54" s="191" t="s">
        <v>105</v>
      </c>
      <c r="G54" s="183">
        <v>62</v>
      </c>
      <c r="H54" s="183">
        <v>56</v>
      </c>
      <c r="I54" s="183">
        <v>56</v>
      </c>
      <c r="K54" s="206" t="s">
        <v>105</v>
      </c>
      <c r="L54" s="216">
        <v>6.233911416749004</v>
      </c>
      <c r="M54" s="216">
        <v>6.233911416749004</v>
      </c>
      <c r="N54" s="216">
        <v>6.233911416749004</v>
      </c>
    </row>
    <row r="55" spans="1:14" ht="15">
      <c r="A55" s="191" t="s">
        <v>106</v>
      </c>
      <c r="B55" s="187">
        <f>+'[1]ARSOkazalec'!B55</f>
        <v>122.7189561170736</v>
      </c>
      <c r="C55" s="187">
        <f>+'[1]ARSOkazalec'!C55</f>
        <v>216.906997298936</v>
      </c>
      <c r="D55" s="187">
        <f>+'[1]ARSOkazalec'!D55</f>
        <v>219.0925012796959</v>
      </c>
      <c r="F55" s="191" t="s">
        <v>106</v>
      </c>
      <c r="G55" s="183">
        <v>279</v>
      </c>
      <c r="H55" s="183">
        <v>279</v>
      </c>
      <c r="I55" s="183">
        <v>279</v>
      </c>
      <c r="K55" s="206" t="s">
        <v>106</v>
      </c>
      <c r="L55" s="216">
        <v>222.334772709467</v>
      </c>
      <c r="M55" s="216">
        <v>202.99164748374335</v>
      </c>
      <c r="N55" s="216">
        <v>183.64852225801974</v>
      </c>
    </row>
    <row r="56" spans="1:14" ht="15">
      <c r="A56" s="191" t="s">
        <v>107</v>
      </c>
      <c r="B56" s="187">
        <f>+'[1]ARSOkazalec'!B56</f>
        <v>223.95739932148513</v>
      </c>
      <c r="C56" s="187">
        <f>+'[1]ARSOkazalec'!C56</f>
        <v>204.8682044713339</v>
      </c>
      <c r="D56" s="187">
        <f>+'[1]ARSOkazalec'!D56</f>
        <v>144.8857055553238</v>
      </c>
      <c r="F56" s="191" t="s">
        <v>107</v>
      </c>
      <c r="G56" s="183">
        <v>113</v>
      </c>
      <c r="H56" s="183">
        <v>86</v>
      </c>
      <c r="I56" s="183">
        <v>60</v>
      </c>
      <c r="K56" s="206" t="s">
        <v>107</v>
      </c>
      <c r="L56" s="215">
        <v>126.36279161419286</v>
      </c>
      <c r="M56" s="215">
        <v>104.29383574985769</v>
      </c>
      <c r="N56" s="215">
        <v>74.09396094200918</v>
      </c>
    </row>
    <row r="57" spans="1:14" ht="15.75">
      <c r="A57" s="166" t="s">
        <v>108</v>
      </c>
      <c r="B57" s="185">
        <f>+'[1]ARSOkazalec'!B57</f>
        <v>30.380000000000003</v>
      </c>
      <c r="C57" s="185">
        <f>+'[1]ARSOkazalec'!C57</f>
        <v>30.380000000000003</v>
      </c>
      <c r="D57" s="185">
        <f>+'[1]ARSOkazalec'!D57</f>
        <v>30.380000000000003</v>
      </c>
      <c r="F57" s="166" t="s">
        <v>108</v>
      </c>
      <c r="G57" s="184">
        <v>35</v>
      </c>
      <c r="H57" s="184">
        <v>35</v>
      </c>
      <c r="I57" s="184">
        <v>35</v>
      </c>
      <c r="K57" s="205" t="s">
        <v>108</v>
      </c>
      <c r="L57" s="215">
        <v>42.16</v>
      </c>
      <c r="M57" s="215">
        <v>42.16</v>
      </c>
      <c r="N57" s="215">
        <v>42.16</v>
      </c>
    </row>
    <row r="58" spans="1:14" ht="15.75">
      <c r="A58" s="166" t="s">
        <v>74</v>
      </c>
      <c r="B58" s="185">
        <f>+SUM(B59:B61)</f>
        <v>1954.9244052815802</v>
      </c>
      <c r="C58" s="185">
        <f>+SUM(C59:C61)</f>
        <v>1993.4249860447171</v>
      </c>
      <c r="D58" s="185">
        <f>+SUM(D59:D61)</f>
        <v>2095.183927269135</v>
      </c>
      <c r="F58" s="166" t="s">
        <v>74</v>
      </c>
      <c r="G58" s="179">
        <v>2177</v>
      </c>
      <c r="H58" s="179">
        <v>2142</v>
      </c>
      <c r="I58" s="179">
        <v>2153</v>
      </c>
      <c r="K58" s="205" t="s">
        <v>74</v>
      </c>
      <c r="L58" s="214">
        <v>2104.9057150713497</v>
      </c>
      <c r="M58" s="214">
        <v>2145.995998968583</v>
      </c>
      <c r="N58" s="214">
        <v>2168.0969748251596</v>
      </c>
    </row>
    <row r="59" spans="1:14" ht="15">
      <c r="A59" s="191" t="s">
        <v>109</v>
      </c>
      <c r="B59" s="187">
        <f>+'[1]ARSOkazalec'!B59</f>
        <v>665.921136194141</v>
      </c>
      <c r="C59" s="187">
        <f>+'[1]ARSOkazalec'!C59</f>
        <v>691.7304327866742</v>
      </c>
      <c r="D59" s="187">
        <f>+'[1]ARSOkazalec'!D59</f>
        <v>733.4725984382122</v>
      </c>
      <c r="F59" s="191" t="s">
        <v>109</v>
      </c>
      <c r="G59" s="183">
        <v>725</v>
      </c>
      <c r="H59" s="183">
        <v>732</v>
      </c>
      <c r="I59" s="183">
        <v>738</v>
      </c>
      <c r="K59" s="206" t="s">
        <v>109</v>
      </c>
      <c r="L59" s="216">
        <v>687.494224659292</v>
      </c>
      <c r="M59" s="216">
        <v>705.3041215188388</v>
      </c>
      <c r="N59" s="216">
        <v>721.1289777960931</v>
      </c>
    </row>
    <row r="60" spans="1:14" ht="15">
      <c r="A60" s="191" t="s">
        <v>110</v>
      </c>
      <c r="B60" s="187">
        <f>+'[1]ARSOkazalec'!B60</f>
        <v>562.562577086145</v>
      </c>
      <c r="C60" s="187">
        <f>+'[1]ARSOkazalec'!C60</f>
        <v>558.5475689918546</v>
      </c>
      <c r="D60" s="187">
        <f>+'[1]ARSOkazalec'!D60</f>
        <v>575.5411788092036</v>
      </c>
      <c r="F60" s="191" t="s">
        <v>110</v>
      </c>
      <c r="G60" s="183">
        <v>687</v>
      </c>
      <c r="H60" s="183">
        <v>657</v>
      </c>
      <c r="I60" s="183">
        <v>658</v>
      </c>
      <c r="K60" s="206" t="s">
        <v>110</v>
      </c>
      <c r="L60" s="216">
        <v>618.0169759743814</v>
      </c>
      <c r="M60" s="216">
        <v>626.466262151037</v>
      </c>
      <c r="N60" s="216">
        <v>624.9258333599737</v>
      </c>
    </row>
    <row r="61" spans="1:14" ht="15">
      <c r="A61" s="191" t="s">
        <v>111</v>
      </c>
      <c r="B61" s="187">
        <f>+'[1]ARSOkazalec'!B61</f>
        <v>726.4406920012943</v>
      </c>
      <c r="C61" s="187">
        <f>+'[1]ARSOkazalec'!C61</f>
        <v>743.1469842661883</v>
      </c>
      <c r="D61" s="187">
        <f>+'[1]ARSOkazalec'!D61</f>
        <v>786.1701500217191</v>
      </c>
      <c r="F61" s="191" t="s">
        <v>111</v>
      </c>
      <c r="G61" s="183">
        <v>765</v>
      </c>
      <c r="H61" s="183">
        <v>753</v>
      </c>
      <c r="I61" s="183">
        <v>757</v>
      </c>
      <c r="K61" s="206" t="s">
        <v>111</v>
      </c>
      <c r="L61" s="216">
        <v>799.3945144376765</v>
      </c>
      <c r="M61" s="216">
        <v>814.2256152987073</v>
      </c>
      <c r="N61" s="216">
        <v>822.0421636690926</v>
      </c>
    </row>
    <row r="62" spans="1:14" ht="15.75">
      <c r="A62" s="166" t="s">
        <v>112</v>
      </c>
      <c r="B62" s="185">
        <f>+SUM(B63:B65)</f>
        <v>550.2411761761776</v>
      </c>
      <c r="C62" s="185">
        <f>+SUM(C63:C65)</f>
        <v>561.7835234590132</v>
      </c>
      <c r="D62" s="185">
        <f>+SUM(D63:D65)</f>
        <v>521.5617735582605</v>
      </c>
      <c r="F62" s="166" t="s">
        <v>112</v>
      </c>
      <c r="G62" s="184">
        <v>707</v>
      </c>
      <c r="H62" s="184">
        <v>671</v>
      </c>
      <c r="I62" s="184">
        <v>610</v>
      </c>
      <c r="K62" s="205" t="s">
        <v>112</v>
      </c>
      <c r="L62" s="214">
        <v>666.9646213719034</v>
      </c>
      <c r="M62" s="214">
        <v>612.3546878861132</v>
      </c>
      <c r="N62" s="214">
        <v>571.5887328365133</v>
      </c>
    </row>
    <row r="63" spans="1:14" ht="15">
      <c r="A63" s="191" t="s">
        <v>113</v>
      </c>
      <c r="B63" s="187">
        <f>+'[1]ARSOkazalec'!B63</f>
        <v>356.0027642220651</v>
      </c>
      <c r="C63" s="187">
        <f>+'[1]ARSOkazalec'!C63</f>
        <v>328.13280292814204</v>
      </c>
      <c r="D63" s="187">
        <f>+'[1]ARSOkazalec'!D63</f>
        <v>284.08386186378675</v>
      </c>
      <c r="F63" s="191" t="s">
        <v>113</v>
      </c>
      <c r="G63" s="183">
        <v>481</v>
      </c>
      <c r="H63" s="183">
        <v>450</v>
      </c>
      <c r="I63" s="183">
        <v>389</v>
      </c>
      <c r="K63" s="206" t="s">
        <v>113</v>
      </c>
      <c r="L63" s="216">
        <v>435.6359752210199</v>
      </c>
      <c r="M63" s="216">
        <v>380.380005451039</v>
      </c>
      <c r="N63" s="216">
        <v>339.7636738158753</v>
      </c>
    </row>
    <row r="64" spans="1:14" ht="15">
      <c r="A64" s="191" t="s">
        <v>114</v>
      </c>
      <c r="B64" s="187">
        <f>+'[1]ARSOkazalec'!B64</f>
        <v>189.00572422911256</v>
      </c>
      <c r="C64" s="187">
        <f>+'[1]ARSOkazalec'!C64</f>
        <v>227.89182027989057</v>
      </c>
      <c r="D64" s="187">
        <f>+'[1]ARSOkazalec'!D64</f>
        <v>230.69138516572423</v>
      </c>
      <c r="F64" s="191" t="s">
        <v>114</v>
      </c>
      <c r="G64" s="183">
        <v>226</v>
      </c>
      <c r="H64" s="183">
        <v>221</v>
      </c>
      <c r="I64" s="183">
        <v>221</v>
      </c>
      <c r="K64" s="206" t="s">
        <v>114</v>
      </c>
      <c r="L64" s="216">
        <v>231.32864615088351</v>
      </c>
      <c r="M64" s="216">
        <v>231.97468243507427</v>
      </c>
      <c r="N64" s="216">
        <v>231.825059020638</v>
      </c>
    </row>
    <row r="65" spans="1:14" ht="15">
      <c r="A65" s="191" t="s">
        <v>154</v>
      </c>
      <c r="B65" s="187">
        <f>+'[1]ARSOkazalec'!B65</f>
        <v>5.232687724999999</v>
      </c>
      <c r="C65" s="187">
        <f>+'[1]ARSOkazalec'!C65</f>
        <v>5.758900250980603</v>
      </c>
      <c r="D65" s="187">
        <f>+'[1]ARSOkazalec'!D65</f>
        <v>6.786526528749483</v>
      </c>
      <c r="F65" s="191"/>
      <c r="G65" s="183"/>
      <c r="H65" s="183"/>
      <c r="I65" s="183"/>
      <c r="K65" s="206"/>
      <c r="L65" s="216"/>
      <c r="M65" s="216"/>
      <c r="N65" s="216"/>
    </row>
    <row r="66" spans="1:14" s="221" customFormat="1" ht="15.75">
      <c r="A66" s="166" t="s">
        <v>115</v>
      </c>
      <c r="B66" s="185">
        <f>+B62+B58+B57+B52+B42</f>
        <v>19481.879810996503</v>
      </c>
      <c r="C66" s="185">
        <f>+C62+C58+C57+C52+C42</f>
        <v>18649.003185994006</v>
      </c>
      <c r="D66" s="185">
        <f>+D62+D58+D57+D52+D42</f>
        <v>18650.216496059762</v>
      </c>
      <c r="F66" s="166" t="s">
        <v>115</v>
      </c>
      <c r="G66" s="179">
        <v>19911</v>
      </c>
      <c r="H66" s="179">
        <v>20026</v>
      </c>
      <c r="I66" s="179">
        <v>20036</v>
      </c>
      <c r="K66" s="205" t="s">
        <v>115</v>
      </c>
      <c r="L66" s="222">
        <v>21083</v>
      </c>
      <c r="M66" s="222">
        <v>20234</v>
      </c>
      <c r="N66" s="222">
        <v>19708</v>
      </c>
    </row>
    <row r="67" spans="1:14" s="221" customFormat="1" ht="15.75">
      <c r="A67" s="166" t="s">
        <v>116</v>
      </c>
      <c r="B67" s="190"/>
      <c r="C67" s="190"/>
      <c r="D67" s="190"/>
      <c r="F67" s="166" t="s">
        <v>116</v>
      </c>
      <c r="G67" s="223" t="s">
        <v>117</v>
      </c>
      <c r="H67" s="223" t="s">
        <v>117</v>
      </c>
      <c r="I67" s="223" t="s">
        <v>117</v>
      </c>
      <c r="K67" s="205" t="s">
        <v>116</v>
      </c>
      <c r="L67" s="214">
        <v>-5524.88</v>
      </c>
      <c r="M67" s="214">
        <v>-5300</v>
      </c>
      <c r="N67" s="214">
        <v>-5200</v>
      </c>
    </row>
    <row r="68" spans="1:14" ht="15">
      <c r="A68" s="191" t="s">
        <v>118</v>
      </c>
      <c r="B68" s="187">
        <f>+'[1]ARSOkazalec'!B68</f>
        <v>-4733.09057472901</v>
      </c>
      <c r="C68" s="187">
        <f>+'[1]ARSOkazalec'!C68</f>
        <v>-12063.686076357411</v>
      </c>
      <c r="D68" s="187">
        <f>+'[1]ARSOkazalec'!D68</f>
        <v>-12105.262091333814</v>
      </c>
      <c r="F68" s="191" t="s">
        <v>118</v>
      </c>
      <c r="G68" s="181">
        <v>-5800</v>
      </c>
      <c r="H68" s="181">
        <v>-6050</v>
      </c>
      <c r="I68" s="181">
        <v>-6300</v>
      </c>
      <c r="K68" s="191" t="s">
        <v>118</v>
      </c>
      <c r="L68" s="217"/>
      <c r="M68" s="217"/>
      <c r="N68" s="217"/>
    </row>
    <row r="69" spans="1:14" ht="15">
      <c r="A69" s="191" t="s">
        <v>119</v>
      </c>
      <c r="B69" s="187">
        <f>+'[1]ARSOkazalec'!B69</f>
        <v>-1320</v>
      </c>
      <c r="C69" s="189"/>
      <c r="D69" s="189"/>
      <c r="F69" s="191" t="s">
        <v>119</v>
      </c>
      <c r="G69" s="181">
        <v>-1320</v>
      </c>
      <c r="H69" s="161" t="s">
        <v>117</v>
      </c>
      <c r="I69" s="161" t="s">
        <v>117</v>
      </c>
      <c r="K69" s="191" t="s">
        <v>119</v>
      </c>
      <c r="L69" s="218"/>
      <c r="M69" s="219"/>
      <c r="N69" s="219"/>
    </row>
    <row r="71" spans="1:11" ht="15.75">
      <c r="A71" s="225" t="s">
        <v>156</v>
      </c>
      <c r="F71" s="225" t="s">
        <v>146</v>
      </c>
      <c r="K71" s="153" t="s">
        <v>0</v>
      </c>
    </row>
    <row r="72" spans="1:6" ht="12.75">
      <c r="A72" t="s">
        <v>157</v>
      </c>
      <c r="F72" t="s">
        <v>141</v>
      </c>
    </row>
  </sheetData>
  <sheetProtection/>
  <printOptions/>
  <pageMargins left="0.75" right="0.75" top="1" bottom="1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Kovac</dc:creator>
  <cp:keywords/>
  <dc:description/>
  <cp:lastModifiedBy>NaKovac</cp:lastModifiedBy>
  <cp:lastPrinted>2009-04-01T09:35:01Z</cp:lastPrinted>
  <dcterms:created xsi:type="dcterms:W3CDTF">2006-05-12T14:50:42Z</dcterms:created>
  <dcterms:modified xsi:type="dcterms:W3CDTF">2013-09-06T09:05:29Z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